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spection" sheetId="1" state="visible" r:id="rId1"/>
    <sheet xmlns:r="http://schemas.openxmlformats.org/officeDocument/2006/relationships" name="Indicateurs" sheetId="2" state="visible" r:id="rId2"/>
    <sheet xmlns:r="http://schemas.openxmlformats.org/officeDocument/2006/relationships" name="Règles RGPD" sheetId="3" state="visible" r:id="rId3"/>
    <sheet xmlns:r="http://schemas.openxmlformats.org/officeDocument/2006/relationships" name="Paramètres" sheetId="4" state="visible" r:id="rId4"/>
    <sheet xmlns:r="http://schemas.openxmlformats.org/officeDocument/2006/relationships" name="Mode d'emploi" sheetId="5" state="visible" r:id="rId5"/>
  </sheets>
  <definedNames>
    <definedName name="_xlnm.Print_Titles" localSheetId="0">'Prospection'!$7:$7</definedName>
    <definedName name="_xlnm.Print_Area" localSheetId="0">'Prospection'!$A$1:$R$47</definedName>
    <definedName name="_xlnm.Print_Area" localSheetId="1">'Indicateurs'!$A$1:$H$31</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7">
    <font>
      <name val="Calibri"/>
      <family val="2"/>
      <color theme="1"/>
      <sz val="11"/>
      <scheme val="minor"/>
    </font>
    <font>
      <name val="Arial"/>
      <b val="1"/>
      <color rgb="0012CC96"/>
      <sz val="18"/>
    </font>
    <font>
      <name val="Arial"/>
      <color rgb="001B2B3A"/>
      <sz val="10"/>
    </font>
    <font>
      <name val="Arial"/>
      <b val="1"/>
      <color rgb="0012CC96"/>
      <sz val="10"/>
    </font>
    <font>
      <name val="Arial"/>
      <b val="1"/>
      <color rgb="001B2B3A"/>
      <sz val="9"/>
    </font>
    <font>
      <name val="Arial"/>
      <color rgb="0012CC96"/>
      <sz val="10"/>
    </font>
    <font>
      <name val="Arial"/>
      <i val="1"/>
      <color rgb="006B7280"/>
      <sz val="8"/>
    </font>
    <font>
      <name val="Arial"/>
      <b val="1"/>
      <color rgb="0012CC96"/>
      <sz val="20"/>
    </font>
    <font>
      <name val="Arial"/>
      <color rgb="006B7280"/>
      <sz val="10"/>
    </font>
    <font>
      <name val="Arial"/>
      <b val="1"/>
      <color rgb="006B7280"/>
      <sz val="8"/>
    </font>
    <font>
      <name val="Arial"/>
      <b val="1"/>
      <color rgb="001B2B3A"/>
      <sz val="15"/>
    </font>
    <font>
      <name val="Arial"/>
      <b val="1"/>
      <color rgb="00C0392B"/>
      <sz val="15"/>
    </font>
    <font>
      <name val="Arial"/>
      <color rgb="006B7280"/>
      <sz val="9"/>
    </font>
    <font>
      <name val="Arial"/>
      <color rgb="001B2B3A"/>
      <sz val="9"/>
    </font>
    <font>
      <name val="Arial"/>
      <b val="1"/>
      <color rgb="001B2B3A"/>
      <sz val="10"/>
    </font>
    <font>
      <name val="Arial"/>
      <b val="1"/>
      <color rgb="0012CC96"/>
      <sz val="16"/>
    </font>
    <font>
      <name val="Arial"/>
      <b val="1"/>
      <color rgb="001B2B3A"/>
      <sz val="11"/>
    </font>
  </fonts>
  <fills count="4">
    <fill>
      <patternFill/>
    </fill>
    <fill>
      <patternFill patternType="gray125"/>
    </fill>
    <fill>
      <patternFill patternType="solid">
        <fgColor rgb="00D9EDDF"/>
        <bgColor rgb="00D9EDDF"/>
      </patternFill>
    </fill>
    <fill>
      <patternFill patternType="solid">
        <fgColor rgb="00F3F6F5"/>
        <bgColor rgb="00F3F6F5"/>
      </patternFill>
    </fill>
  </fills>
  <borders count="4">
    <border>
      <left/>
      <right/>
      <top/>
      <bottom/>
      <diagonal/>
    </border>
    <border>
      <bottom style="thin">
        <color rgb="00D1D5DB"/>
      </bottom>
    </border>
    <border>
      <left/>
      <right/>
      <top/>
      <bottom style="thin">
        <color rgb="00D1D5DB"/>
      </bottom>
      <diagonal/>
    </border>
    <border>
      <top style="thin">
        <color rgb="0012CC96"/>
      </top>
      <bottom style="thin">
        <color rgb="0012CC96"/>
      </bottom>
    </border>
  </borders>
  <cellStyleXfs count="1">
    <xf numFmtId="0" fontId="0" fillId="0" borderId="0"/>
  </cellStyleXfs>
  <cellXfs count="34">
    <xf numFmtId="0" fontId="0" fillId="0" borderId="0" pivotButton="0" quotePrefix="0" xfId="0"/>
    <xf numFmtId="0" fontId="7" fillId="0" borderId="0" pivotButton="0" quotePrefix="0" xfId="0"/>
    <xf numFmtId="0" fontId="9" fillId="3" borderId="0" applyAlignment="1" pivotButton="0" quotePrefix="0" xfId="0">
      <alignment horizontal="center" vertical="center" wrapText="1"/>
    </xf>
    <xf numFmtId="0" fontId="0" fillId="3" borderId="0" pivotButton="0" quotePrefix="0" xfId="0"/>
    <xf numFmtId="0" fontId="8" fillId="0" borderId="0" pivotButton="0" quotePrefix="0" xfId="0"/>
    <xf numFmtId="1" fontId="10" fillId="3" borderId="0" applyAlignment="1" pivotButton="0" quotePrefix="0" xfId="0">
      <alignment horizontal="center" vertical="center" wrapText="1"/>
    </xf>
    <xf numFmtId="9" fontId="10" fillId="3" borderId="0" applyAlignment="1" pivotButton="0" quotePrefix="0" xfId="0">
      <alignment horizontal="center" vertical="center" wrapText="1"/>
    </xf>
    <xf numFmtId="1" fontId="11" fillId="3" borderId="0" applyAlignment="1" pivotButton="0" quotePrefix="0" xfId="0">
      <alignment horizontal="center" vertical="center" wrapText="1"/>
    </xf>
    <xf numFmtId="0" fontId="6" fillId="0" borderId="0" pivotButton="0" quotePrefix="0" xfId="0"/>
    <xf numFmtId="0" fontId="4" fillId="2" borderId="3" applyAlignment="1" pivotButton="0" quotePrefix="0" xfId="0">
      <alignment horizontal="center" vertical="center" wrapText="1"/>
    </xf>
    <xf numFmtId="0" fontId="4" fillId="2" borderId="3" applyAlignment="1" pivotButton="0" quotePrefix="0" xfId="0">
      <alignment horizontal="left" vertical="center" wrapText="1"/>
    </xf>
    <xf numFmtId="0" fontId="12" fillId="0" borderId="1" applyAlignment="1" pivotButton="0" quotePrefix="0" xfId="0">
      <alignment horizontal="center" vertical="center" wrapText="1"/>
    </xf>
    <xf numFmtId="0" fontId="4" fillId="0" borderId="1" pivotButton="0" quotePrefix="0" xfId="0"/>
    <xf numFmtId="0" fontId="13" fillId="0" borderId="1" pivotButton="0" quotePrefix="0" xfId="0"/>
    <xf numFmtId="165" fontId="13" fillId="0" borderId="1" applyAlignment="1" pivotButton="0" quotePrefix="0" xfId="0">
      <alignment horizontal="center" vertical="center" wrapText="1"/>
    </xf>
    <xf numFmtId="0" fontId="13" fillId="0" borderId="1" applyAlignment="1" pivotButton="0" quotePrefix="0" xfId="0">
      <alignment horizontal="center" vertical="center" wrapText="1"/>
    </xf>
    <xf numFmtId="165" fontId="4" fillId="0" borderId="1" applyAlignment="1" pivotButton="0" quotePrefix="0" xfId="0">
      <alignment horizontal="center" vertical="center" wrapText="1"/>
    </xf>
    <xf numFmtId="0" fontId="4" fillId="0" borderId="1" applyAlignment="1" pivotButton="0" quotePrefix="0" xfId="0">
      <alignment horizontal="center" vertical="center" wrapText="1"/>
    </xf>
    <xf numFmtId="165" fontId="12" fillId="0" borderId="1" applyAlignment="1" pivotButton="0" quotePrefix="0" xfId="0">
      <alignment horizontal="center" vertical="center" wrapText="1"/>
    </xf>
    <xf numFmtId="0" fontId="1" fillId="0" borderId="0" pivotButton="0" quotePrefix="0" xfId="0"/>
    <xf numFmtId="0" fontId="2" fillId="0" borderId="1" pivotButton="0" quotePrefix="0" xfId="0"/>
    <xf numFmtId="1" fontId="14" fillId="0" borderId="1" applyAlignment="1" pivotButton="0" quotePrefix="0" xfId="0">
      <alignment horizontal="center" vertical="center" wrapText="1"/>
    </xf>
    <xf numFmtId="9" fontId="14"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15" fillId="0" borderId="0" pivotButton="0" quotePrefix="0" xfId="0"/>
    <xf numFmtId="0" fontId="16" fillId="0" borderId="0" pivotButton="0" quotePrefix="0" xfId="0"/>
    <xf numFmtId="0" fontId="2" fillId="0" borderId="0" applyAlignment="1" pivotButton="0" quotePrefix="0" xfId="0">
      <alignment horizontal="left" vertical="center" wrapText="1"/>
    </xf>
    <xf numFmtId="0" fontId="0" fillId="0" borderId="2" pivotButton="0" quotePrefix="0" xfId="0"/>
    <xf numFmtId="0" fontId="3" fillId="0" borderId="1" pivotButton="0" quotePrefix="0" xfId="0"/>
    <xf numFmtId="0" fontId="3" fillId="0" borderId="1" applyAlignment="1" pivotButton="0" quotePrefix="0" xfId="0">
      <alignment horizontal="left" vertical="center" wrapText="1"/>
    </xf>
    <xf numFmtId="0" fontId="3" fillId="0" borderId="1" applyAlignment="1" pivotButton="0" quotePrefix="0" xfId="0">
      <alignment horizontal="center" vertical="center" wrapText="1"/>
    </xf>
    <xf numFmtId="0" fontId="5" fillId="0" borderId="1" pivotButton="0" quotePrefix="0" xfId="0"/>
    <xf numFmtId="0" fontId="4" fillId="2" borderId="0" pivotButton="0" quotePrefix="0" xfId="0"/>
  </cellXfs>
  <cellStyles count="1">
    <cellStyle name="Normal" xfId="0" builtinId="0" hidden="0"/>
  </cellStyles>
  <dxfs count="6">
    <dxf>
      <font>
        <name val="Arial"/>
        <b val="1"/>
        <color rgb="00FFFFFF"/>
        <sz val="9"/>
      </font>
      <fill>
        <patternFill patternType="solid">
          <fgColor rgb="00C0392B"/>
          <bgColor rgb="00C0392B"/>
        </patternFill>
      </fill>
    </dxf>
    <dxf>
      <fill>
        <patternFill patternType="solid">
          <fgColor rgb="00FFF4E0"/>
          <bgColor rgb="00FFF4E0"/>
        </patternFill>
      </fill>
    </dxf>
    <dxf>
      <fill>
        <patternFill patternType="solid">
          <fgColor rgb="00FDECEA"/>
          <bgColor rgb="00FDECEA"/>
        </patternFill>
      </fill>
    </dxf>
    <dxf>
      <font>
        <name val="Arial"/>
        <b val="1"/>
        <color rgb="000E9F74"/>
        <sz val="9"/>
      </font>
      <fill>
        <patternFill patternType="solid">
          <fgColor rgb="00D9EDDF"/>
          <bgColor rgb="00D9EDDF"/>
        </patternFill>
      </fill>
    </dxf>
    <dxf>
      <font>
        <name val="Arial"/>
        <strike val="1"/>
        <color rgb="009CA3AF"/>
        <sz val="9"/>
      </font>
    </dxf>
    <dxf>
      <font>
        <name val="Arial"/>
        <b val="1"/>
        <color rgb="00C0392B"/>
        <sz val="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Q47"/>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2" customWidth="1" min="1" max="1"/>
    <col width="4" customWidth="1" min="2" max="2"/>
    <col width="20" customWidth="1" min="3" max="3"/>
    <col width="15" customWidth="1" min="4" max="4"/>
    <col width="15" customWidth="1" min="5" max="5"/>
    <col width="25" customWidth="1" min="6" max="6"/>
    <col width="13" customWidth="1" min="7" max="7"/>
    <col width="11" customWidth="1" min="8" max="8"/>
    <col width="10" customWidth="1" min="9" max="9"/>
    <col width="7" customWidth="1" min="10" max="10"/>
    <col width="11" customWidth="1" min="11" max="11"/>
    <col width="30" customWidth="1" min="12" max="12"/>
    <col width="10" customWidth="1" min="13" max="13"/>
    <col width="10" customWidth="1" min="14" max="14"/>
    <col width="10" customWidth="1" min="15" max="15"/>
    <col width="9" customWidth="1" min="16" max="16"/>
    <col width="10" customWidth="1" min="17" max="17"/>
    <col width="2" customWidth="1" min="18" max="18"/>
  </cols>
  <sheetData>
    <row r="2" ht="30" customHeight="1">
      <c r="B2" s="1" t="inlineStr">
        <is>
          <t>Fichier de prospection</t>
        </is>
      </c>
      <c r="H2" s="2" t="inlineStr">
        <is>
          <t>PROSPECTS</t>
        </is>
      </c>
      <c r="I2" s="3" t="n"/>
      <c r="J2" s="2" t="inlineStr">
        <is>
          <t>TAUX DE RÉPONSE</t>
        </is>
      </c>
      <c r="K2" s="3" t="n"/>
      <c r="L2" s="2" t="inlineStr">
        <is>
          <t>RENDEZ-VOUS OBTENUS</t>
        </is>
      </c>
      <c r="M2" s="2" t="inlineStr">
        <is>
          <t>ACTIONS EN RETARD</t>
        </is>
      </c>
      <c r="N2" s="3" t="n"/>
      <c r="O2" s="2" t="inlineStr">
        <is>
          <t>À SUPPRIMER</t>
        </is>
      </c>
      <c r="P2" s="3" t="n"/>
      <c r="Q2" s="3" t="n"/>
    </row>
    <row r="3">
      <c r="B3" s="4">
        <f>Paramètres!D4&amp;" · prospection B2B, séquence en cinq étapes"</f>
        <v/>
      </c>
      <c r="H3" s="5">
        <f>COUNTA($C$8:$C$47)</f>
        <v/>
      </c>
      <c r="I3" s="3" t="n"/>
      <c r="J3" s="6">
        <f>IFERROR((COUNTIF($K$8:$K$47,"A répondu")+COUNTIF($K$8:$K$47,"RDV obtenu")+COUNTIF($K$8:$K$47,"Pas intéressé")+COUNTIF($K$8:$K$47,"Opposition"))/COUNTIF($J$8:$J$47,"&gt;0"),0)</f>
        <v/>
      </c>
      <c r="K3" s="3" t="n"/>
      <c r="L3" s="5">
        <f>COUNTIF($K$8:$K$47,"RDV obtenu")</f>
        <v/>
      </c>
      <c r="M3" s="7">
        <f>COUNTIF($N$8:$N$47,"En retard")</f>
        <v/>
      </c>
      <c r="N3" s="3" t="n"/>
      <c r="O3" s="5">
        <f>COUNTIF($Q$8:$Q$47,"&lt;"&amp;TODAY())</f>
        <v/>
      </c>
      <c r="P3" s="3" t="n"/>
      <c r="Q3" s="3" t="n"/>
    </row>
    <row r="4">
      <c r="H4" s="3" t="n"/>
      <c r="I4" s="3" t="n"/>
      <c r="J4" s="3" t="n"/>
      <c r="K4" s="3" t="n"/>
      <c r="L4" s="3" t="n"/>
      <c r="M4" s="3" t="n"/>
      <c r="N4" s="3" t="n"/>
      <c r="O4" s="3" t="n"/>
      <c r="P4" s="3" t="n"/>
      <c r="Q4" s="3" t="n"/>
    </row>
    <row r="5">
      <c r="B5" s="8" t="inlineStr">
        <is>
          <t>Saisissez les colonnes blanches. Prochaine action, date, alerte et fin de conservation se calculent à partir de la séquence.</t>
        </is>
      </c>
    </row>
    <row r="7" ht="30" customHeight="1">
      <c r="B7" s="9" t="inlineStr">
        <is>
          <t>N°</t>
        </is>
      </c>
      <c r="C7" s="10" t="inlineStr">
        <is>
          <t>Entreprise</t>
        </is>
      </c>
      <c r="D7" s="10" t="inlineStr">
        <is>
          <t>Contact</t>
        </is>
      </c>
      <c r="E7" s="10" t="inlineStr">
        <is>
          <t>Fonction</t>
        </is>
      </c>
      <c r="F7" s="10" t="inlineStr">
        <is>
          <t>E-mail professionnel</t>
        </is>
      </c>
      <c r="G7" s="10" t="inlineStr">
        <is>
          <t>Téléphone</t>
        </is>
      </c>
      <c r="H7" s="10" t="inlineStr">
        <is>
          <t>Source</t>
        </is>
      </c>
      <c r="I7" s="9" t="inlineStr">
        <is>
          <t>1er contact</t>
        </is>
      </c>
      <c r="J7" s="9" t="inlineStr">
        <is>
          <t>Étapes faites</t>
        </is>
      </c>
      <c r="K7" s="10" t="inlineStr">
        <is>
          <t>Statut</t>
        </is>
      </c>
      <c r="L7" s="10" t="inlineStr">
        <is>
          <t>Prochaine action</t>
        </is>
      </c>
      <c r="M7" s="9" t="inlineStr">
        <is>
          <t>Date prévue</t>
        </is>
      </c>
      <c r="N7" s="9" t="inlineStr">
        <is>
          <t>Alerte</t>
        </is>
      </c>
      <c r="O7" s="9" t="inlineStr">
        <is>
          <t>Dernière réponse</t>
        </is>
      </c>
      <c r="P7" s="9" t="inlineStr">
        <is>
          <t>Opposition</t>
        </is>
      </c>
      <c r="Q7" s="9" t="inlineStr">
        <is>
          <t>Fin de conservation</t>
        </is>
      </c>
    </row>
    <row r="8" ht="18" customHeight="1">
      <c r="B8" s="11">
        <f>IF(C8="","",ROW()-7)</f>
        <v/>
      </c>
      <c r="C8" s="12" t="inlineStr">
        <is>
          <t>Pharmacie Bellecour</t>
        </is>
      </c>
      <c r="D8" s="13" t="inlineStr">
        <is>
          <t>Anne Roux</t>
        </is>
      </c>
      <c r="E8" s="13" t="inlineStr">
        <is>
          <t>Pharmacienne titulaire</t>
        </is>
      </c>
      <c r="F8" s="13" t="inlineStr">
        <is>
          <t>a.roux@pharmacie-bellecour.fr</t>
        </is>
      </c>
      <c r="G8" s="13" t="inlineStr">
        <is>
          <t>04 78 42 18 18</t>
        </is>
      </c>
      <c r="H8" s="13" t="inlineStr">
        <is>
          <t>LinkedIn</t>
        </is>
      </c>
      <c r="I8" s="14" t="n">
        <v>46266</v>
      </c>
      <c r="J8" s="15" t="n">
        <v>3</v>
      </c>
      <c r="K8" s="13" t="inlineStr">
        <is>
          <t>En séquence</t>
        </is>
      </c>
      <c r="L8" s="13">
        <f>IF(C8="","",IF(P8="Oui","Ne plus contacter",IF(K8&lt;&gt;Paramètres!$G$8,"Séquence arrêtée",IF(N(J8)&gt;=5,"Séquence terminée",INDEX(Paramètres!$D$8:$D$12,N(J8)+1)&amp;" : "&amp;INDEX(Paramètres!$E$8:$E$12,N(J8)+1)))))</f>
        <v/>
      </c>
      <c r="M8" s="16">
        <f>IF(OR(C8="",I8="",P8="Oui",K8&lt;&gt;Paramètres!$G$8,N(J8)&gt;=5),"",I8+INDEX(Paramètres!$C$8:$C$12,N(J8)+1))</f>
        <v/>
      </c>
      <c r="N8" s="17">
        <f>IF(M8="","",IF(M8&lt;TODAY(),"En retard",IF(M8=TODAY(),"Aujourd'hui","À venir")))</f>
        <v/>
      </c>
      <c r="O8" s="14" t="n"/>
      <c r="P8" s="15" t="inlineStr">
        <is>
          <t>Non</t>
        </is>
      </c>
      <c r="Q8" s="18">
        <f>IF(I8="","",EDATE(MAX(I8,O8),Paramètres!$D$5))</f>
        <v/>
      </c>
    </row>
    <row r="9" ht="18" customHeight="1">
      <c r="B9" s="11">
        <f>IF(C9="","",ROW()-7)</f>
        <v/>
      </c>
      <c r="C9" s="12" t="inlineStr">
        <is>
          <t>Cabinet Arnaud Expertise</t>
        </is>
      </c>
      <c r="D9" s="13" t="inlineStr">
        <is>
          <t>Sophie Arnaud</t>
        </is>
      </c>
      <c r="E9" s="13" t="inlineStr">
        <is>
          <t>Associée</t>
        </is>
      </c>
      <c r="F9" s="13" t="inlineStr">
        <is>
          <t>s.arnaud@arnaud-expertise.fr</t>
        </is>
      </c>
      <c r="G9" s="13" t="inlineStr">
        <is>
          <t>04 72 10 20 30</t>
        </is>
      </c>
      <c r="H9" s="13" t="inlineStr">
        <is>
          <t>Annuaire</t>
        </is>
      </c>
      <c r="I9" s="14" t="n">
        <v>46284</v>
      </c>
      <c r="J9" s="15" t="n">
        <v>2</v>
      </c>
      <c r="K9" s="13" t="inlineStr">
        <is>
          <t>En séquence</t>
        </is>
      </c>
      <c r="L9" s="13">
        <f>IF(C9="","",IF(P9="Oui","Ne plus contacter",IF(K9&lt;&gt;Paramètres!$G$8,"Séquence arrêtée",IF(N(J9)&gt;=5,"Séquence terminée",INDEX(Paramètres!$D$8:$D$12,N(J9)+1)&amp;" : "&amp;INDEX(Paramètres!$E$8:$E$12,N(J9)+1)))))</f>
        <v/>
      </c>
      <c r="M9" s="16">
        <f>IF(OR(C9="",I9="",P9="Oui",K9&lt;&gt;Paramètres!$G$8,N(J9)&gt;=5),"",I9+INDEX(Paramètres!$C$8:$C$12,N(J9)+1))</f>
        <v/>
      </c>
      <c r="N9" s="17">
        <f>IF(M9="","",IF(M9&lt;TODAY(),"En retard",IF(M9=TODAY(),"Aujourd'hui","À venir")))</f>
        <v/>
      </c>
      <c r="O9" s="14" t="n"/>
      <c r="P9" s="15" t="inlineStr">
        <is>
          <t>Non</t>
        </is>
      </c>
      <c r="Q9" s="18">
        <f>IF(I9="","",EDATE(MAX(I9,O9),Paramètres!$D$5))</f>
        <v/>
      </c>
    </row>
    <row r="10" ht="18" customHeight="1">
      <c r="B10" s="11">
        <f>IF(C10="","",ROW()-7)</f>
        <v/>
      </c>
      <c r="C10" s="12" t="inlineStr">
        <is>
          <t>Studio Pilates Lumière</t>
        </is>
      </c>
      <c r="D10" s="13" t="inlineStr">
        <is>
          <t>Sarah Benali</t>
        </is>
      </c>
      <c r="E10" s="13" t="inlineStr">
        <is>
          <t>Gérante</t>
        </is>
      </c>
      <c r="F10" s="13" t="inlineStr">
        <is>
          <t>sarah@pilates-lumiere.fr</t>
        </is>
      </c>
      <c r="G10" s="13" t="inlineStr">
        <is>
          <t>06 77 88 99 00</t>
        </is>
      </c>
      <c r="H10" s="13" t="inlineStr">
        <is>
          <t>Site web</t>
        </is>
      </c>
      <c r="I10" s="14" t="n">
        <v>46275</v>
      </c>
      <c r="J10" s="15" t="n">
        <v>3</v>
      </c>
      <c r="K10" s="13" t="inlineStr">
        <is>
          <t>RDV obtenu</t>
        </is>
      </c>
      <c r="L10" s="13">
        <f>IF(C10="","",IF(P10="Oui","Ne plus contacter",IF(K10&lt;&gt;Paramètres!$G$8,"Séquence arrêtée",IF(N(J10)&gt;=5,"Séquence terminée",INDEX(Paramètres!$D$8:$D$12,N(J10)+1)&amp;" : "&amp;INDEX(Paramètres!$E$8:$E$12,N(J10)+1)))))</f>
        <v/>
      </c>
      <c r="M10" s="16">
        <f>IF(OR(C10="",I10="",P10="Oui",K10&lt;&gt;Paramètres!$G$8,N(J10)&gt;=5),"",I10+INDEX(Paramètres!$C$8:$C$12,N(J10)+1))</f>
        <v/>
      </c>
      <c r="N10" s="17">
        <f>IF(M10="","",IF(M10&lt;TODAY(),"En retard",IF(M10=TODAY(),"Aujourd'hui","À venir")))</f>
        <v/>
      </c>
      <c r="O10" s="14" t="n">
        <v>46283</v>
      </c>
      <c r="P10" s="15" t="inlineStr">
        <is>
          <t>Non</t>
        </is>
      </c>
      <c r="Q10" s="18">
        <f>IF(I10="","",EDATE(MAX(I10,O10),Paramètres!$D$5))</f>
        <v/>
      </c>
    </row>
    <row r="11" ht="18" customHeight="1">
      <c r="B11" s="11">
        <f>IF(C11="","",ROW()-7)</f>
        <v/>
      </c>
      <c r="C11" s="12" t="inlineStr">
        <is>
          <t>Menuiserie Girard</t>
        </is>
      </c>
      <c r="D11" s="13" t="inlineStr">
        <is>
          <t>Marc Girard</t>
        </is>
      </c>
      <c r="E11" s="13" t="inlineStr">
        <is>
          <t>Dirigeant</t>
        </is>
      </c>
      <c r="F11" s="13" t="inlineStr">
        <is>
          <t>marc@menuiserie-girard.fr</t>
        </is>
      </c>
      <c r="G11" s="13" t="inlineStr">
        <is>
          <t>06 20 31 42 53</t>
        </is>
      </c>
      <c r="H11" s="13" t="inlineStr">
        <is>
          <t>Salon</t>
        </is>
      </c>
      <c r="I11" s="14" t="n">
        <v>46280</v>
      </c>
      <c r="J11" s="15" t="n">
        <v>2</v>
      </c>
      <c r="K11" s="13" t="inlineStr">
        <is>
          <t>En séquence</t>
        </is>
      </c>
      <c r="L11" s="13">
        <f>IF(C11="","",IF(P11="Oui","Ne plus contacter",IF(K11&lt;&gt;Paramètres!$G$8,"Séquence arrêtée",IF(N(J11)&gt;=5,"Séquence terminée",INDEX(Paramètres!$D$8:$D$12,N(J11)+1)&amp;" : "&amp;INDEX(Paramètres!$E$8:$E$12,N(J11)+1)))))</f>
        <v/>
      </c>
      <c r="M11" s="16">
        <f>IF(OR(C11="",I11="",P11="Oui",K11&lt;&gt;Paramètres!$G$8,N(J11)&gt;=5),"",I11+INDEX(Paramètres!$C$8:$C$12,N(J11)+1))</f>
        <v/>
      </c>
      <c r="N11" s="17">
        <f>IF(M11="","",IF(M11&lt;TODAY(),"En retard",IF(M11=TODAY(),"Aujourd'hui","À venir")))</f>
        <v/>
      </c>
      <c r="O11" s="14" t="n"/>
      <c r="P11" s="15" t="inlineStr">
        <is>
          <t>Non</t>
        </is>
      </c>
      <c r="Q11" s="18">
        <f>IF(I11="","",EDATE(MAX(I11,O11),Paramètres!$D$5))</f>
        <v/>
      </c>
    </row>
    <row r="12" ht="18" customHeight="1">
      <c r="B12" s="11">
        <f>IF(C12="","",ROW()-7)</f>
        <v/>
      </c>
      <c r="C12" s="12" t="inlineStr">
        <is>
          <t>Transports Rhône Express</t>
        </is>
      </c>
      <c r="D12" s="13" t="inlineStr">
        <is>
          <t>Karine Dubois</t>
        </is>
      </c>
      <c r="E12" s="13" t="inlineStr">
        <is>
          <t>Responsable marketing</t>
        </is>
      </c>
      <c r="F12" s="13" t="inlineStr">
        <is>
          <t>k.dubois@rhone-express.fr</t>
        </is>
      </c>
      <c r="G12" s="13" t="inlineStr">
        <is>
          <t>04 78 55 66 77</t>
        </is>
      </c>
      <c r="H12" s="13" t="inlineStr">
        <is>
          <t>LinkedIn</t>
        </is>
      </c>
      <c r="I12" s="14" t="n">
        <v>46275</v>
      </c>
      <c r="J12" s="15" t="n">
        <v>4</v>
      </c>
      <c r="K12" s="13" t="inlineStr">
        <is>
          <t>En séquence</t>
        </is>
      </c>
      <c r="L12" s="13">
        <f>IF(C12="","",IF(P12="Oui","Ne plus contacter",IF(K12&lt;&gt;Paramètres!$G$8,"Séquence arrêtée",IF(N(J12)&gt;=5,"Séquence terminée",INDEX(Paramètres!$D$8:$D$12,N(J12)+1)&amp;" : "&amp;INDEX(Paramètres!$E$8:$E$12,N(J12)+1)))))</f>
        <v/>
      </c>
      <c r="M12" s="16">
        <f>IF(OR(C12="",I12="",P12="Oui",K12&lt;&gt;Paramètres!$G$8,N(J12)&gt;=5),"",I12+INDEX(Paramètres!$C$8:$C$12,N(J12)+1))</f>
        <v/>
      </c>
      <c r="N12" s="17">
        <f>IF(M12="","",IF(M12&lt;TODAY(),"En retard",IF(M12=TODAY(),"Aujourd'hui","À venir")))</f>
        <v/>
      </c>
      <c r="O12" s="14" t="n"/>
      <c r="P12" s="15" t="inlineStr">
        <is>
          <t>Non</t>
        </is>
      </c>
      <c r="Q12" s="18">
        <f>IF(I12="","",EDATE(MAX(I12,O12),Paramètres!$D$5))</f>
        <v/>
      </c>
    </row>
    <row r="13" ht="18" customHeight="1">
      <c r="B13" s="11">
        <f>IF(C13="","",ROW()-7)</f>
        <v/>
      </c>
      <c r="C13" s="12" t="inlineStr">
        <is>
          <t>Hôtel Le Jardin</t>
        </is>
      </c>
      <c r="D13" s="13" t="inlineStr">
        <is>
          <t>Thomas Leroy</t>
        </is>
      </c>
      <c r="E13" s="13" t="inlineStr">
        <is>
          <t>Directeur</t>
        </is>
      </c>
      <c r="F13" s="13" t="inlineStr">
        <is>
          <t>direction@hotel-lejardin.fr</t>
        </is>
      </c>
      <c r="G13" s="13" t="inlineStr">
        <is>
          <t>04 78 90 12 34</t>
        </is>
      </c>
      <c r="H13" s="13" t="inlineStr">
        <is>
          <t>Annuaire</t>
        </is>
      </c>
      <c r="I13" s="14" t="n">
        <v>46254</v>
      </c>
      <c r="J13" s="15" t="n">
        <v>5</v>
      </c>
      <c r="K13" s="13" t="inlineStr">
        <is>
          <t>Sans réponse</t>
        </is>
      </c>
      <c r="L13" s="13">
        <f>IF(C13="","",IF(P13="Oui","Ne plus contacter",IF(K13&lt;&gt;Paramètres!$G$8,"Séquence arrêtée",IF(N(J13)&gt;=5,"Séquence terminée",INDEX(Paramètres!$D$8:$D$12,N(J13)+1)&amp;" : "&amp;INDEX(Paramètres!$E$8:$E$12,N(J13)+1)))))</f>
        <v/>
      </c>
      <c r="M13" s="16">
        <f>IF(OR(C13="",I13="",P13="Oui",K13&lt;&gt;Paramètres!$G$8,N(J13)&gt;=5),"",I13+INDEX(Paramètres!$C$8:$C$12,N(J13)+1))</f>
        <v/>
      </c>
      <c r="N13" s="17">
        <f>IF(M13="","",IF(M13&lt;TODAY(),"En retard",IF(M13=TODAY(),"Aujourd'hui","À venir")))</f>
        <v/>
      </c>
      <c r="O13" s="14" t="n"/>
      <c r="P13" s="15" t="inlineStr">
        <is>
          <t>Non</t>
        </is>
      </c>
      <c r="Q13" s="18">
        <f>IF(I13="","",EDATE(MAX(I13,O13),Paramètres!$D$5))</f>
        <v/>
      </c>
    </row>
    <row r="14" ht="18" customHeight="1">
      <c r="B14" s="11">
        <f>IF(C14="","",ROW()-7)</f>
        <v/>
      </c>
      <c r="C14" s="12" t="inlineStr">
        <is>
          <t>Imprimerie Vidal</t>
        </is>
      </c>
      <c r="D14" s="13" t="inlineStr">
        <is>
          <t>Julien Vidal</t>
        </is>
      </c>
      <c r="E14" s="13" t="inlineStr">
        <is>
          <t>Gérant</t>
        </is>
      </c>
      <c r="F14" s="13" t="inlineStr">
        <is>
          <t>j.vidal@imprimerie-vidal.fr</t>
        </is>
      </c>
      <c r="G14" s="13" t="inlineStr">
        <is>
          <t>04 72 33 44 55</t>
        </is>
      </c>
      <c r="H14" s="13" t="inlineStr">
        <is>
          <t>Recommandation</t>
        </is>
      </c>
      <c r="I14" s="14" t="n">
        <v>46270</v>
      </c>
      <c r="J14" s="15" t="n">
        <v>2</v>
      </c>
      <c r="K14" s="13" t="inlineStr">
        <is>
          <t>A répondu</t>
        </is>
      </c>
      <c r="L14" s="13">
        <f>IF(C14="","",IF(P14="Oui","Ne plus contacter",IF(K14&lt;&gt;Paramètres!$G$8,"Séquence arrêtée",IF(N(J14)&gt;=5,"Séquence terminée",INDEX(Paramètres!$D$8:$D$12,N(J14)+1)&amp;" : "&amp;INDEX(Paramètres!$E$8:$E$12,N(J14)+1)))))</f>
        <v/>
      </c>
      <c r="M14" s="16">
        <f>IF(OR(C14="",I14="",P14="Oui",K14&lt;&gt;Paramètres!$G$8,N(J14)&gt;=5),"",I14+INDEX(Paramètres!$C$8:$C$12,N(J14)+1))</f>
        <v/>
      </c>
      <c r="N14" s="17">
        <f>IF(M14="","",IF(M14&lt;TODAY(),"En retard",IF(M14=TODAY(),"Aujourd'hui","À venir")))</f>
        <v/>
      </c>
      <c r="O14" s="14" t="n">
        <v>46274</v>
      </c>
      <c r="P14" s="15" t="inlineStr">
        <is>
          <t>Non</t>
        </is>
      </c>
      <c r="Q14" s="18">
        <f>IF(I14="","",EDATE(MAX(I14,O14),Paramètres!$D$5))</f>
        <v/>
      </c>
    </row>
    <row r="15" ht="18" customHeight="1">
      <c r="B15" s="11">
        <f>IF(C15="","",ROW()-7)</f>
        <v/>
      </c>
      <c r="C15" s="12" t="inlineStr">
        <is>
          <t>Agence Immo Confluence</t>
        </is>
      </c>
      <c r="D15" s="13" t="inlineStr">
        <is>
          <t>Hugo Petit</t>
        </is>
      </c>
      <c r="E15" s="13" t="inlineStr">
        <is>
          <t>Directeur d'agence</t>
        </is>
      </c>
      <c r="F15" s="13" t="inlineStr">
        <is>
          <t>h.petit@immo-confluence.fr</t>
        </is>
      </c>
      <c r="G15" s="13" t="inlineStr">
        <is>
          <t>04 78 11 22 33</t>
        </is>
      </c>
      <c r="H15" s="13" t="inlineStr">
        <is>
          <t>Salon</t>
        </is>
      </c>
      <c r="I15" s="14" t="n">
        <v>46268</v>
      </c>
      <c r="J15" s="15" t="n">
        <v>1</v>
      </c>
      <c r="K15" s="13" t="inlineStr">
        <is>
          <t>Pas intéressé</t>
        </is>
      </c>
      <c r="L15" s="13">
        <f>IF(C15="","",IF(P15="Oui","Ne plus contacter",IF(K15&lt;&gt;Paramètres!$G$8,"Séquence arrêtée",IF(N(J15)&gt;=5,"Séquence terminée",INDEX(Paramètres!$D$8:$D$12,N(J15)+1)&amp;" : "&amp;INDEX(Paramètres!$E$8:$E$12,N(J15)+1)))))</f>
        <v/>
      </c>
      <c r="M15" s="16">
        <f>IF(OR(C15="",I15="",P15="Oui",K15&lt;&gt;Paramètres!$G$8,N(J15)&gt;=5),"",I15+INDEX(Paramètres!$C$8:$C$12,N(J15)+1))</f>
        <v/>
      </c>
      <c r="N15" s="17">
        <f>IF(M15="","",IF(M15&lt;TODAY(),"En retard",IF(M15=TODAY(),"Aujourd'hui","À venir")))</f>
        <v/>
      </c>
      <c r="O15" s="14" t="n">
        <v>46269</v>
      </c>
      <c r="P15" s="15" t="inlineStr">
        <is>
          <t>Non</t>
        </is>
      </c>
      <c r="Q15" s="18">
        <f>IF(I15="","",EDATE(MAX(I15,O15),Paramètres!$D$5))</f>
        <v/>
      </c>
    </row>
    <row r="16" ht="18" customHeight="1">
      <c r="B16" s="11">
        <f>IF(C16="","",ROW()-7)</f>
        <v/>
      </c>
      <c r="C16" s="12" t="inlineStr">
        <is>
          <t>Garage Moderne Villeurbanne</t>
        </is>
      </c>
      <c r="D16" s="13" t="inlineStr">
        <is>
          <t>Patrick Morel</t>
        </is>
      </c>
      <c r="E16" s="13" t="inlineStr">
        <is>
          <t>Gérant</t>
        </is>
      </c>
      <c r="F16" s="13" t="inlineStr">
        <is>
          <t>p.morel@garage-moderne.fr</t>
        </is>
      </c>
      <c r="G16" s="13" t="inlineStr">
        <is>
          <t>04 78 84 12 12</t>
        </is>
      </c>
      <c r="H16" s="13" t="inlineStr">
        <is>
          <t>Annuaire</t>
        </is>
      </c>
      <c r="I16" s="14" t="n">
        <v>46277</v>
      </c>
      <c r="J16" s="15" t="n">
        <v>1</v>
      </c>
      <c r="K16" s="13" t="inlineStr">
        <is>
          <t>Opposition</t>
        </is>
      </c>
      <c r="L16" s="13">
        <f>IF(C16="","",IF(P16="Oui","Ne plus contacter",IF(K16&lt;&gt;Paramètres!$G$8,"Séquence arrêtée",IF(N(J16)&gt;=5,"Séquence terminée",INDEX(Paramètres!$D$8:$D$12,N(J16)+1)&amp;" : "&amp;INDEX(Paramètres!$E$8:$E$12,N(J16)+1)))))</f>
        <v/>
      </c>
      <c r="M16" s="16">
        <f>IF(OR(C16="",I16="",P16="Oui",K16&lt;&gt;Paramètres!$G$8,N(J16)&gt;=5),"",I16+INDEX(Paramètres!$C$8:$C$12,N(J16)+1))</f>
        <v/>
      </c>
      <c r="N16" s="17">
        <f>IF(M16="","",IF(M16&lt;TODAY(),"En retard",IF(M16=TODAY(),"Aujourd'hui","À venir")))</f>
        <v/>
      </c>
      <c r="O16" s="14" t="n">
        <v>46278</v>
      </c>
      <c r="P16" s="15" t="inlineStr">
        <is>
          <t>Oui</t>
        </is>
      </c>
      <c r="Q16" s="18">
        <f>IF(I16="","",EDATE(MAX(I16,O16),Paramètres!$D$5))</f>
        <v/>
      </c>
    </row>
    <row r="17" ht="18" customHeight="1">
      <c r="B17" s="11">
        <f>IF(C17="","",ROW()-7)</f>
        <v/>
      </c>
      <c r="C17" s="12" t="inlineStr">
        <is>
          <t>Clinique dentaire Part-Dieu</t>
        </is>
      </c>
      <c r="D17" s="13" t="inlineStr">
        <is>
          <t>Claire Martin</t>
        </is>
      </c>
      <c r="E17" s="13" t="inlineStr">
        <is>
          <t>Responsable administrative</t>
        </is>
      </c>
      <c r="F17" s="13" t="inlineStr">
        <is>
          <t>c.martin@dentaire-partdieu.fr</t>
        </is>
      </c>
      <c r="G17" s="13" t="inlineStr">
        <is>
          <t>04 72 60 70 80</t>
        </is>
      </c>
      <c r="H17" s="13" t="inlineStr">
        <is>
          <t>LinkedIn</t>
        </is>
      </c>
      <c r="I17" s="14" t="n">
        <v>46289</v>
      </c>
      <c r="J17" s="15" t="n">
        <v>1</v>
      </c>
      <c r="K17" s="13" t="inlineStr">
        <is>
          <t>En séquence</t>
        </is>
      </c>
      <c r="L17" s="13">
        <f>IF(C17="","",IF(P17="Oui","Ne plus contacter",IF(K17&lt;&gt;Paramètres!$G$8,"Séquence arrêtée",IF(N(J17)&gt;=5,"Séquence terminée",INDEX(Paramètres!$D$8:$D$12,N(J17)+1)&amp;" : "&amp;INDEX(Paramètres!$E$8:$E$12,N(J17)+1)))))</f>
        <v/>
      </c>
      <c r="M17" s="16">
        <f>IF(OR(C17="",I17="",P17="Oui",K17&lt;&gt;Paramètres!$G$8,N(J17)&gt;=5),"",I17+INDEX(Paramètres!$C$8:$C$12,N(J17)+1))</f>
        <v/>
      </c>
      <c r="N17" s="17">
        <f>IF(M17="","",IF(M17&lt;TODAY(),"En retard",IF(M17=TODAY(),"Aujourd'hui","À venir")))</f>
        <v/>
      </c>
      <c r="O17" s="14" t="n"/>
      <c r="P17" s="15" t="inlineStr">
        <is>
          <t>Non</t>
        </is>
      </c>
      <c r="Q17" s="18">
        <f>IF(I17="","",EDATE(MAX(I17,O17),Paramètres!$D$5))</f>
        <v/>
      </c>
    </row>
    <row r="18" ht="18" customHeight="1">
      <c r="B18" s="11">
        <f>IF(C18="","",ROW()-7)</f>
        <v/>
      </c>
      <c r="C18" s="12" t="inlineStr">
        <is>
          <t>Fromagerie des Halles</t>
        </is>
      </c>
      <c r="D18" s="13" t="inlineStr">
        <is>
          <t>Julien Perrin</t>
        </is>
      </c>
      <c r="E18" s="13" t="inlineStr">
        <is>
          <t>Gérant</t>
        </is>
      </c>
      <c r="F18" s="13" t="inlineStr">
        <is>
          <t>j.perrin@fromagerie-halles.fr</t>
        </is>
      </c>
      <c r="G18" s="13" t="inlineStr">
        <is>
          <t>04 78 62 33 44</t>
        </is>
      </c>
      <c r="H18" s="13" t="inlineStr">
        <is>
          <t>Salon</t>
        </is>
      </c>
      <c r="I18" s="14" t="n">
        <v>46290</v>
      </c>
      <c r="J18" s="15" t="n">
        <v>1</v>
      </c>
      <c r="K18" s="13" t="inlineStr">
        <is>
          <t>En séquence</t>
        </is>
      </c>
      <c r="L18" s="13">
        <f>IF(C18="","",IF(P18="Oui","Ne plus contacter",IF(K18&lt;&gt;Paramètres!$G$8,"Séquence arrêtée",IF(N(J18)&gt;=5,"Séquence terminée",INDEX(Paramètres!$D$8:$D$12,N(J18)+1)&amp;" : "&amp;INDEX(Paramètres!$E$8:$E$12,N(J18)+1)))))</f>
        <v/>
      </c>
      <c r="M18" s="16">
        <f>IF(OR(C18="",I18="",P18="Oui",K18&lt;&gt;Paramètres!$G$8,N(J18)&gt;=5),"",I18+INDEX(Paramètres!$C$8:$C$12,N(J18)+1))</f>
        <v/>
      </c>
      <c r="N18" s="17">
        <f>IF(M18="","",IF(M18&lt;TODAY(),"En retard",IF(M18=TODAY(),"Aujourd'hui","À venir")))</f>
        <v/>
      </c>
      <c r="O18" s="14" t="n"/>
      <c r="P18" s="15" t="inlineStr">
        <is>
          <t>Non</t>
        </is>
      </c>
      <c r="Q18" s="18">
        <f>IF(I18="","",EDATE(MAX(I18,O18),Paramètres!$D$5))</f>
        <v/>
      </c>
    </row>
    <row r="19" ht="18" customHeight="1">
      <c r="B19" s="11">
        <f>IF(C19="","",ROW()-7)</f>
        <v/>
      </c>
      <c r="C19" s="12" t="inlineStr">
        <is>
          <t>Bureau d'études Ingéo</t>
        </is>
      </c>
      <c r="D19" s="13" t="inlineStr">
        <is>
          <t>Nadia Chevalier</t>
        </is>
      </c>
      <c r="E19" s="13" t="inlineStr">
        <is>
          <t>Directrice</t>
        </is>
      </c>
      <c r="F19" s="13" t="inlineStr">
        <is>
          <t>n.chevalier@ingeo.fr</t>
        </is>
      </c>
      <c r="G19" s="13" t="inlineStr">
        <is>
          <t>04 72 45 67 89</t>
        </is>
      </c>
      <c r="H19" s="13" t="inlineStr">
        <is>
          <t>Site web</t>
        </is>
      </c>
      <c r="I19" s="14" t="n">
        <v>46274</v>
      </c>
      <c r="J19" s="15" t="n">
        <v>3</v>
      </c>
      <c r="K19" s="13" t="inlineStr">
        <is>
          <t>RDV obtenu</t>
        </is>
      </c>
      <c r="L19" s="13">
        <f>IF(C19="","",IF(P19="Oui","Ne plus contacter",IF(K19&lt;&gt;Paramètres!$G$8,"Séquence arrêtée",IF(N(J19)&gt;=5,"Séquence terminée",INDEX(Paramètres!$D$8:$D$12,N(J19)+1)&amp;" : "&amp;INDEX(Paramètres!$E$8:$E$12,N(J19)+1)))))</f>
        <v/>
      </c>
      <c r="M19" s="16">
        <f>IF(OR(C19="",I19="",P19="Oui",K19&lt;&gt;Paramètres!$G$8,N(J19)&gt;=5),"",I19+INDEX(Paramètres!$C$8:$C$12,N(J19)+1))</f>
        <v/>
      </c>
      <c r="N19" s="17">
        <f>IF(M19="","",IF(M19&lt;TODAY(),"En retard",IF(M19=TODAY(),"Aujourd'hui","À venir")))</f>
        <v/>
      </c>
      <c r="O19" s="14" t="n">
        <v>46282</v>
      </c>
      <c r="P19" s="15" t="inlineStr">
        <is>
          <t>Non</t>
        </is>
      </c>
      <c r="Q19" s="18">
        <f>IF(I19="","",EDATE(MAX(I19,O19),Paramètres!$D$5))</f>
        <v/>
      </c>
    </row>
    <row r="20" ht="18" customHeight="1">
      <c r="B20" s="11">
        <f>IF(C20="","",ROW()-7)</f>
        <v/>
      </c>
      <c r="C20" s="12" t="inlineStr">
        <is>
          <t>Crèche Les Petits Pas</t>
        </is>
      </c>
      <c r="D20" s="13" t="inlineStr">
        <is>
          <t>Émilie Rousseau</t>
        </is>
      </c>
      <c r="E20" s="13" t="inlineStr">
        <is>
          <t>Directrice</t>
        </is>
      </c>
      <c r="F20" s="13" t="inlineStr">
        <is>
          <t>direction@petits-pas.fr</t>
        </is>
      </c>
      <c r="G20" s="13" t="inlineStr">
        <is>
          <t>04 78 01 02 03</t>
        </is>
      </c>
      <c r="H20" s="13" t="inlineStr">
        <is>
          <t>Recommandation</t>
        </is>
      </c>
      <c r="I20" s="14" t="n">
        <v>46287</v>
      </c>
      <c r="J20" s="15" t="n">
        <v>1</v>
      </c>
      <c r="K20" s="13" t="inlineStr">
        <is>
          <t>En séquence</t>
        </is>
      </c>
      <c r="L20" s="13">
        <f>IF(C20="","",IF(P20="Oui","Ne plus contacter",IF(K20&lt;&gt;Paramètres!$G$8,"Séquence arrêtée",IF(N(J20)&gt;=5,"Séquence terminée",INDEX(Paramètres!$D$8:$D$12,N(J20)+1)&amp;" : "&amp;INDEX(Paramètres!$E$8:$E$12,N(J20)+1)))))</f>
        <v/>
      </c>
      <c r="M20" s="16">
        <f>IF(OR(C20="",I20="",P20="Oui",K20&lt;&gt;Paramètres!$G$8,N(J20)&gt;=5),"",I20+INDEX(Paramètres!$C$8:$C$12,N(J20)+1))</f>
        <v/>
      </c>
      <c r="N20" s="17">
        <f>IF(M20="","",IF(M20&lt;TODAY(),"En retard",IF(M20=TODAY(),"Aujourd'hui","À venir")))</f>
        <v/>
      </c>
      <c r="O20" s="14" t="n"/>
      <c r="P20" s="15" t="inlineStr">
        <is>
          <t>Non</t>
        </is>
      </c>
      <c r="Q20" s="18">
        <f>IF(I20="","",EDATE(MAX(I20,O20),Paramètres!$D$5))</f>
        <v/>
      </c>
    </row>
    <row r="21" ht="18" customHeight="1">
      <c r="B21" s="11">
        <f>IF(C21="","",ROW()-7)</f>
        <v/>
      </c>
      <c r="C21" s="12" t="inlineStr">
        <is>
          <t>Cave Vins &amp; Terroirs</t>
        </is>
      </c>
      <c r="D21" s="13" t="inlineStr">
        <is>
          <t>Pierre Lambert</t>
        </is>
      </c>
      <c r="E21" s="13" t="inlineStr">
        <is>
          <t>Caviste</t>
        </is>
      </c>
      <c r="F21" s="13" t="inlineStr">
        <is>
          <t>pierre@vins-terroirs.fr</t>
        </is>
      </c>
      <c r="G21" s="13" t="inlineStr">
        <is>
          <t>04 78 28 64 20</t>
        </is>
      </c>
      <c r="H21" s="13" t="inlineStr">
        <is>
          <t>Annuaire</t>
        </is>
      </c>
      <c r="I21" s="14" t="n">
        <v>45089</v>
      </c>
      <c r="J21" s="15" t="n">
        <v>5</v>
      </c>
      <c r="K21" s="13" t="inlineStr">
        <is>
          <t>Sans réponse</t>
        </is>
      </c>
      <c r="L21" s="13">
        <f>IF(C21="","",IF(P21="Oui","Ne plus contacter",IF(K21&lt;&gt;Paramètres!$G$8,"Séquence arrêtée",IF(N(J21)&gt;=5,"Séquence terminée",INDEX(Paramètres!$D$8:$D$12,N(J21)+1)&amp;" : "&amp;INDEX(Paramètres!$E$8:$E$12,N(J21)+1)))))</f>
        <v/>
      </c>
      <c r="M21" s="16">
        <f>IF(OR(C21="",I21="",P21="Oui",K21&lt;&gt;Paramètres!$G$8,N(J21)&gt;=5),"",I21+INDEX(Paramètres!$C$8:$C$12,N(J21)+1))</f>
        <v/>
      </c>
      <c r="N21" s="17">
        <f>IF(M21="","",IF(M21&lt;TODAY(),"En retard",IF(M21=TODAY(),"Aujourd'hui","À venir")))</f>
        <v/>
      </c>
      <c r="O21" s="14" t="n"/>
      <c r="P21" s="15" t="inlineStr">
        <is>
          <t>Non</t>
        </is>
      </c>
      <c r="Q21" s="18">
        <f>IF(I21="","",EDATE(MAX(I21,O21),Paramètres!$D$5))</f>
        <v/>
      </c>
    </row>
    <row r="22" ht="18" customHeight="1">
      <c r="B22" s="11">
        <f>IF(C22="","",ROW()-7)</f>
        <v/>
      </c>
      <c r="C22" s="12" t="n"/>
      <c r="D22" s="13" t="n"/>
      <c r="E22" s="13" t="n"/>
      <c r="F22" s="13" t="n"/>
      <c r="G22" s="13" t="n"/>
      <c r="H22" s="13" t="n"/>
      <c r="I22" s="14" t="n"/>
      <c r="J22" s="15" t="n"/>
      <c r="K22" s="13" t="n"/>
      <c r="L22" s="13">
        <f>IF(C22="","",IF(P22="Oui","Ne plus contacter",IF(K22&lt;&gt;Paramètres!$G$8,"Séquence arrêtée",IF(N(J22)&gt;=5,"Séquence terminée",INDEX(Paramètres!$D$8:$D$12,N(J22)+1)&amp;" : "&amp;INDEX(Paramètres!$E$8:$E$12,N(J22)+1)))))</f>
        <v/>
      </c>
      <c r="M22" s="16">
        <f>IF(OR(C22="",I22="",P22="Oui",K22&lt;&gt;Paramètres!$G$8,N(J22)&gt;=5),"",I22+INDEX(Paramètres!$C$8:$C$12,N(J22)+1))</f>
        <v/>
      </c>
      <c r="N22" s="17">
        <f>IF(M22="","",IF(M22&lt;TODAY(),"En retard",IF(M22=TODAY(),"Aujourd'hui","À venir")))</f>
        <v/>
      </c>
      <c r="O22" s="14" t="n"/>
      <c r="P22" s="15" t="n"/>
      <c r="Q22" s="18">
        <f>IF(I22="","",EDATE(MAX(I22,O22),Paramètres!$D$5))</f>
        <v/>
      </c>
    </row>
    <row r="23" ht="18" customHeight="1">
      <c r="B23" s="11">
        <f>IF(C23="","",ROW()-7)</f>
        <v/>
      </c>
      <c r="C23" s="12" t="n"/>
      <c r="D23" s="13" t="n"/>
      <c r="E23" s="13" t="n"/>
      <c r="F23" s="13" t="n"/>
      <c r="G23" s="13" t="n"/>
      <c r="H23" s="13" t="n"/>
      <c r="I23" s="14" t="n"/>
      <c r="J23" s="15" t="n"/>
      <c r="K23" s="13" t="n"/>
      <c r="L23" s="13">
        <f>IF(C23="","",IF(P23="Oui","Ne plus contacter",IF(K23&lt;&gt;Paramètres!$G$8,"Séquence arrêtée",IF(N(J23)&gt;=5,"Séquence terminée",INDEX(Paramètres!$D$8:$D$12,N(J23)+1)&amp;" : "&amp;INDEX(Paramètres!$E$8:$E$12,N(J23)+1)))))</f>
        <v/>
      </c>
      <c r="M23" s="16">
        <f>IF(OR(C23="",I23="",P23="Oui",K23&lt;&gt;Paramètres!$G$8,N(J23)&gt;=5),"",I23+INDEX(Paramètres!$C$8:$C$12,N(J23)+1))</f>
        <v/>
      </c>
      <c r="N23" s="17">
        <f>IF(M23="","",IF(M23&lt;TODAY(),"En retard",IF(M23=TODAY(),"Aujourd'hui","À venir")))</f>
        <v/>
      </c>
      <c r="O23" s="14" t="n"/>
      <c r="P23" s="15" t="n"/>
      <c r="Q23" s="18">
        <f>IF(I23="","",EDATE(MAX(I23,O23),Paramètres!$D$5))</f>
        <v/>
      </c>
    </row>
    <row r="24" ht="18" customHeight="1">
      <c r="B24" s="11">
        <f>IF(C24="","",ROW()-7)</f>
        <v/>
      </c>
      <c r="C24" s="12" t="n"/>
      <c r="D24" s="13" t="n"/>
      <c r="E24" s="13" t="n"/>
      <c r="F24" s="13" t="n"/>
      <c r="G24" s="13" t="n"/>
      <c r="H24" s="13" t="n"/>
      <c r="I24" s="14" t="n"/>
      <c r="J24" s="15" t="n"/>
      <c r="K24" s="13" t="n"/>
      <c r="L24" s="13">
        <f>IF(C24="","",IF(P24="Oui","Ne plus contacter",IF(K24&lt;&gt;Paramètres!$G$8,"Séquence arrêtée",IF(N(J24)&gt;=5,"Séquence terminée",INDEX(Paramètres!$D$8:$D$12,N(J24)+1)&amp;" : "&amp;INDEX(Paramètres!$E$8:$E$12,N(J24)+1)))))</f>
        <v/>
      </c>
      <c r="M24" s="16">
        <f>IF(OR(C24="",I24="",P24="Oui",K24&lt;&gt;Paramètres!$G$8,N(J24)&gt;=5),"",I24+INDEX(Paramètres!$C$8:$C$12,N(J24)+1))</f>
        <v/>
      </c>
      <c r="N24" s="17">
        <f>IF(M24="","",IF(M24&lt;TODAY(),"En retard",IF(M24=TODAY(),"Aujourd'hui","À venir")))</f>
        <v/>
      </c>
      <c r="O24" s="14" t="n"/>
      <c r="P24" s="15" t="n"/>
      <c r="Q24" s="18">
        <f>IF(I24="","",EDATE(MAX(I24,O24),Paramètres!$D$5))</f>
        <v/>
      </c>
    </row>
    <row r="25" ht="18" customHeight="1">
      <c r="B25" s="11">
        <f>IF(C25="","",ROW()-7)</f>
        <v/>
      </c>
      <c r="C25" s="12" t="n"/>
      <c r="D25" s="13" t="n"/>
      <c r="E25" s="13" t="n"/>
      <c r="F25" s="13" t="n"/>
      <c r="G25" s="13" t="n"/>
      <c r="H25" s="13" t="n"/>
      <c r="I25" s="14" t="n"/>
      <c r="J25" s="15" t="n"/>
      <c r="K25" s="13" t="n"/>
      <c r="L25" s="13">
        <f>IF(C25="","",IF(P25="Oui","Ne plus contacter",IF(K25&lt;&gt;Paramètres!$G$8,"Séquence arrêtée",IF(N(J25)&gt;=5,"Séquence terminée",INDEX(Paramètres!$D$8:$D$12,N(J25)+1)&amp;" : "&amp;INDEX(Paramètres!$E$8:$E$12,N(J25)+1)))))</f>
        <v/>
      </c>
      <c r="M25" s="16">
        <f>IF(OR(C25="",I25="",P25="Oui",K25&lt;&gt;Paramètres!$G$8,N(J25)&gt;=5),"",I25+INDEX(Paramètres!$C$8:$C$12,N(J25)+1))</f>
        <v/>
      </c>
      <c r="N25" s="17">
        <f>IF(M25="","",IF(M25&lt;TODAY(),"En retard",IF(M25=TODAY(),"Aujourd'hui","À venir")))</f>
        <v/>
      </c>
      <c r="O25" s="14" t="n"/>
      <c r="P25" s="15" t="n"/>
      <c r="Q25" s="18">
        <f>IF(I25="","",EDATE(MAX(I25,O25),Paramètres!$D$5))</f>
        <v/>
      </c>
    </row>
    <row r="26" ht="18" customHeight="1">
      <c r="B26" s="11">
        <f>IF(C26="","",ROW()-7)</f>
        <v/>
      </c>
      <c r="C26" s="12" t="n"/>
      <c r="D26" s="13" t="n"/>
      <c r="E26" s="13" t="n"/>
      <c r="F26" s="13" t="n"/>
      <c r="G26" s="13" t="n"/>
      <c r="H26" s="13" t="n"/>
      <c r="I26" s="14" t="n"/>
      <c r="J26" s="15" t="n"/>
      <c r="K26" s="13" t="n"/>
      <c r="L26" s="13">
        <f>IF(C26="","",IF(P26="Oui","Ne plus contacter",IF(K26&lt;&gt;Paramètres!$G$8,"Séquence arrêtée",IF(N(J26)&gt;=5,"Séquence terminée",INDEX(Paramètres!$D$8:$D$12,N(J26)+1)&amp;" : "&amp;INDEX(Paramètres!$E$8:$E$12,N(J26)+1)))))</f>
        <v/>
      </c>
      <c r="M26" s="16">
        <f>IF(OR(C26="",I26="",P26="Oui",K26&lt;&gt;Paramètres!$G$8,N(J26)&gt;=5),"",I26+INDEX(Paramètres!$C$8:$C$12,N(J26)+1))</f>
        <v/>
      </c>
      <c r="N26" s="17">
        <f>IF(M26="","",IF(M26&lt;TODAY(),"En retard",IF(M26=TODAY(),"Aujourd'hui","À venir")))</f>
        <v/>
      </c>
      <c r="O26" s="14" t="n"/>
      <c r="P26" s="15" t="n"/>
      <c r="Q26" s="18">
        <f>IF(I26="","",EDATE(MAX(I26,O26),Paramètres!$D$5))</f>
        <v/>
      </c>
    </row>
    <row r="27" ht="18" customHeight="1">
      <c r="B27" s="11">
        <f>IF(C27="","",ROW()-7)</f>
        <v/>
      </c>
      <c r="C27" s="12" t="n"/>
      <c r="D27" s="13" t="n"/>
      <c r="E27" s="13" t="n"/>
      <c r="F27" s="13" t="n"/>
      <c r="G27" s="13" t="n"/>
      <c r="H27" s="13" t="n"/>
      <c r="I27" s="14" t="n"/>
      <c r="J27" s="15" t="n"/>
      <c r="K27" s="13" t="n"/>
      <c r="L27" s="13">
        <f>IF(C27="","",IF(P27="Oui","Ne plus contacter",IF(K27&lt;&gt;Paramètres!$G$8,"Séquence arrêtée",IF(N(J27)&gt;=5,"Séquence terminée",INDEX(Paramètres!$D$8:$D$12,N(J27)+1)&amp;" : "&amp;INDEX(Paramètres!$E$8:$E$12,N(J27)+1)))))</f>
        <v/>
      </c>
      <c r="M27" s="16">
        <f>IF(OR(C27="",I27="",P27="Oui",K27&lt;&gt;Paramètres!$G$8,N(J27)&gt;=5),"",I27+INDEX(Paramètres!$C$8:$C$12,N(J27)+1))</f>
        <v/>
      </c>
      <c r="N27" s="17">
        <f>IF(M27="","",IF(M27&lt;TODAY(),"En retard",IF(M27=TODAY(),"Aujourd'hui","À venir")))</f>
        <v/>
      </c>
      <c r="O27" s="14" t="n"/>
      <c r="P27" s="15" t="n"/>
      <c r="Q27" s="18">
        <f>IF(I27="","",EDATE(MAX(I27,O27),Paramètres!$D$5))</f>
        <v/>
      </c>
    </row>
    <row r="28" ht="18" customHeight="1">
      <c r="B28" s="11">
        <f>IF(C28="","",ROW()-7)</f>
        <v/>
      </c>
      <c r="C28" s="12" t="n"/>
      <c r="D28" s="13" t="n"/>
      <c r="E28" s="13" t="n"/>
      <c r="F28" s="13" t="n"/>
      <c r="G28" s="13" t="n"/>
      <c r="H28" s="13" t="n"/>
      <c r="I28" s="14" t="n"/>
      <c r="J28" s="15" t="n"/>
      <c r="K28" s="13" t="n"/>
      <c r="L28" s="13">
        <f>IF(C28="","",IF(P28="Oui","Ne plus contacter",IF(K28&lt;&gt;Paramètres!$G$8,"Séquence arrêtée",IF(N(J28)&gt;=5,"Séquence terminée",INDEX(Paramètres!$D$8:$D$12,N(J28)+1)&amp;" : "&amp;INDEX(Paramètres!$E$8:$E$12,N(J28)+1)))))</f>
        <v/>
      </c>
      <c r="M28" s="16">
        <f>IF(OR(C28="",I28="",P28="Oui",K28&lt;&gt;Paramètres!$G$8,N(J28)&gt;=5),"",I28+INDEX(Paramètres!$C$8:$C$12,N(J28)+1))</f>
        <v/>
      </c>
      <c r="N28" s="17">
        <f>IF(M28="","",IF(M28&lt;TODAY(),"En retard",IF(M28=TODAY(),"Aujourd'hui","À venir")))</f>
        <v/>
      </c>
      <c r="O28" s="14" t="n"/>
      <c r="P28" s="15" t="n"/>
      <c r="Q28" s="18">
        <f>IF(I28="","",EDATE(MAX(I28,O28),Paramètres!$D$5))</f>
        <v/>
      </c>
    </row>
    <row r="29" ht="18" customHeight="1">
      <c r="B29" s="11">
        <f>IF(C29="","",ROW()-7)</f>
        <v/>
      </c>
      <c r="C29" s="12" t="n"/>
      <c r="D29" s="13" t="n"/>
      <c r="E29" s="13" t="n"/>
      <c r="F29" s="13" t="n"/>
      <c r="G29" s="13" t="n"/>
      <c r="H29" s="13" t="n"/>
      <c r="I29" s="14" t="n"/>
      <c r="J29" s="15" t="n"/>
      <c r="K29" s="13" t="n"/>
      <c r="L29" s="13">
        <f>IF(C29="","",IF(P29="Oui","Ne plus contacter",IF(K29&lt;&gt;Paramètres!$G$8,"Séquence arrêtée",IF(N(J29)&gt;=5,"Séquence terminée",INDEX(Paramètres!$D$8:$D$12,N(J29)+1)&amp;" : "&amp;INDEX(Paramètres!$E$8:$E$12,N(J29)+1)))))</f>
        <v/>
      </c>
      <c r="M29" s="16">
        <f>IF(OR(C29="",I29="",P29="Oui",K29&lt;&gt;Paramètres!$G$8,N(J29)&gt;=5),"",I29+INDEX(Paramètres!$C$8:$C$12,N(J29)+1))</f>
        <v/>
      </c>
      <c r="N29" s="17">
        <f>IF(M29="","",IF(M29&lt;TODAY(),"En retard",IF(M29=TODAY(),"Aujourd'hui","À venir")))</f>
        <v/>
      </c>
      <c r="O29" s="14" t="n"/>
      <c r="P29" s="15" t="n"/>
      <c r="Q29" s="18">
        <f>IF(I29="","",EDATE(MAX(I29,O29),Paramètres!$D$5))</f>
        <v/>
      </c>
    </row>
    <row r="30" ht="18" customHeight="1">
      <c r="B30" s="11">
        <f>IF(C30="","",ROW()-7)</f>
        <v/>
      </c>
      <c r="C30" s="12" t="n"/>
      <c r="D30" s="13" t="n"/>
      <c r="E30" s="13" t="n"/>
      <c r="F30" s="13" t="n"/>
      <c r="G30" s="13" t="n"/>
      <c r="H30" s="13" t="n"/>
      <c r="I30" s="14" t="n"/>
      <c r="J30" s="15" t="n"/>
      <c r="K30" s="13" t="n"/>
      <c r="L30" s="13">
        <f>IF(C30="","",IF(P30="Oui","Ne plus contacter",IF(K30&lt;&gt;Paramètres!$G$8,"Séquence arrêtée",IF(N(J30)&gt;=5,"Séquence terminée",INDEX(Paramètres!$D$8:$D$12,N(J30)+1)&amp;" : "&amp;INDEX(Paramètres!$E$8:$E$12,N(J30)+1)))))</f>
        <v/>
      </c>
      <c r="M30" s="16">
        <f>IF(OR(C30="",I30="",P30="Oui",K30&lt;&gt;Paramètres!$G$8,N(J30)&gt;=5),"",I30+INDEX(Paramètres!$C$8:$C$12,N(J30)+1))</f>
        <v/>
      </c>
      <c r="N30" s="17">
        <f>IF(M30="","",IF(M30&lt;TODAY(),"En retard",IF(M30=TODAY(),"Aujourd'hui","À venir")))</f>
        <v/>
      </c>
      <c r="O30" s="14" t="n"/>
      <c r="P30" s="15" t="n"/>
      <c r="Q30" s="18">
        <f>IF(I30="","",EDATE(MAX(I30,O30),Paramètres!$D$5))</f>
        <v/>
      </c>
    </row>
    <row r="31" ht="18" customHeight="1">
      <c r="B31" s="11">
        <f>IF(C31="","",ROW()-7)</f>
        <v/>
      </c>
      <c r="C31" s="12" t="n"/>
      <c r="D31" s="13" t="n"/>
      <c r="E31" s="13" t="n"/>
      <c r="F31" s="13" t="n"/>
      <c r="G31" s="13" t="n"/>
      <c r="H31" s="13" t="n"/>
      <c r="I31" s="14" t="n"/>
      <c r="J31" s="15" t="n"/>
      <c r="K31" s="13" t="n"/>
      <c r="L31" s="13">
        <f>IF(C31="","",IF(P31="Oui","Ne plus contacter",IF(K31&lt;&gt;Paramètres!$G$8,"Séquence arrêtée",IF(N(J31)&gt;=5,"Séquence terminée",INDEX(Paramètres!$D$8:$D$12,N(J31)+1)&amp;" : "&amp;INDEX(Paramètres!$E$8:$E$12,N(J31)+1)))))</f>
        <v/>
      </c>
      <c r="M31" s="16">
        <f>IF(OR(C31="",I31="",P31="Oui",K31&lt;&gt;Paramètres!$G$8,N(J31)&gt;=5),"",I31+INDEX(Paramètres!$C$8:$C$12,N(J31)+1))</f>
        <v/>
      </c>
      <c r="N31" s="17">
        <f>IF(M31="","",IF(M31&lt;TODAY(),"En retard",IF(M31=TODAY(),"Aujourd'hui","À venir")))</f>
        <v/>
      </c>
      <c r="O31" s="14" t="n"/>
      <c r="P31" s="15" t="n"/>
      <c r="Q31" s="18">
        <f>IF(I31="","",EDATE(MAX(I31,O31),Paramètres!$D$5))</f>
        <v/>
      </c>
    </row>
    <row r="32" ht="18" customHeight="1">
      <c r="B32" s="11">
        <f>IF(C32="","",ROW()-7)</f>
        <v/>
      </c>
      <c r="C32" s="12" t="n"/>
      <c r="D32" s="13" t="n"/>
      <c r="E32" s="13" t="n"/>
      <c r="F32" s="13" t="n"/>
      <c r="G32" s="13" t="n"/>
      <c r="H32" s="13" t="n"/>
      <c r="I32" s="14" t="n"/>
      <c r="J32" s="15" t="n"/>
      <c r="K32" s="13" t="n"/>
      <c r="L32" s="13">
        <f>IF(C32="","",IF(P32="Oui","Ne plus contacter",IF(K32&lt;&gt;Paramètres!$G$8,"Séquence arrêtée",IF(N(J32)&gt;=5,"Séquence terminée",INDEX(Paramètres!$D$8:$D$12,N(J32)+1)&amp;" : "&amp;INDEX(Paramètres!$E$8:$E$12,N(J32)+1)))))</f>
        <v/>
      </c>
      <c r="M32" s="16">
        <f>IF(OR(C32="",I32="",P32="Oui",K32&lt;&gt;Paramètres!$G$8,N(J32)&gt;=5),"",I32+INDEX(Paramètres!$C$8:$C$12,N(J32)+1))</f>
        <v/>
      </c>
      <c r="N32" s="17">
        <f>IF(M32="","",IF(M32&lt;TODAY(),"En retard",IF(M32=TODAY(),"Aujourd'hui","À venir")))</f>
        <v/>
      </c>
      <c r="O32" s="14" t="n"/>
      <c r="P32" s="15" t="n"/>
      <c r="Q32" s="18">
        <f>IF(I32="","",EDATE(MAX(I32,O32),Paramètres!$D$5))</f>
        <v/>
      </c>
    </row>
    <row r="33" ht="18" customHeight="1">
      <c r="B33" s="11">
        <f>IF(C33="","",ROW()-7)</f>
        <v/>
      </c>
      <c r="C33" s="12" t="n"/>
      <c r="D33" s="13" t="n"/>
      <c r="E33" s="13" t="n"/>
      <c r="F33" s="13" t="n"/>
      <c r="G33" s="13" t="n"/>
      <c r="H33" s="13" t="n"/>
      <c r="I33" s="14" t="n"/>
      <c r="J33" s="15" t="n"/>
      <c r="K33" s="13" t="n"/>
      <c r="L33" s="13">
        <f>IF(C33="","",IF(P33="Oui","Ne plus contacter",IF(K33&lt;&gt;Paramètres!$G$8,"Séquence arrêtée",IF(N(J33)&gt;=5,"Séquence terminée",INDEX(Paramètres!$D$8:$D$12,N(J33)+1)&amp;" : "&amp;INDEX(Paramètres!$E$8:$E$12,N(J33)+1)))))</f>
        <v/>
      </c>
      <c r="M33" s="16">
        <f>IF(OR(C33="",I33="",P33="Oui",K33&lt;&gt;Paramètres!$G$8,N(J33)&gt;=5),"",I33+INDEX(Paramètres!$C$8:$C$12,N(J33)+1))</f>
        <v/>
      </c>
      <c r="N33" s="17">
        <f>IF(M33="","",IF(M33&lt;TODAY(),"En retard",IF(M33=TODAY(),"Aujourd'hui","À venir")))</f>
        <v/>
      </c>
      <c r="O33" s="14" t="n"/>
      <c r="P33" s="15" t="n"/>
      <c r="Q33" s="18">
        <f>IF(I33="","",EDATE(MAX(I33,O33),Paramètres!$D$5))</f>
        <v/>
      </c>
    </row>
    <row r="34" ht="18" customHeight="1">
      <c r="B34" s="11">
        <f>IF(C34="","",ROW()-7)</f>
        <v/>
      </c>
      <c r="C34" s="12" t="n"/>
      <c r="D34" s="13" t="n"/>
      <c r="E34" s="13" t="n"/>
      <c r="F34" s="13" t="n"/>
      <c r="G34" s="13" t="n"/>
      <c r="H34" s="13" t="n"/>
      <c r="I34" s="14" t="n"/>
      <c r="J34" s="15" t="n"/>
      <c r="K34" s="13" t="n"/>
      <c r="L34" s="13">
        <f>IF(C34="","",IF(P34="Oui","Ne plus contacter",IF(K34&lt;&gt;Paramètres!$G$8,"Séquence arrêtée",IF(N(J34)&gt;=5,"Séquence terminée",INDEX(Paramètres!$D$8:$D$12,N(J34)+1)&amp;" : "&amp;INDEX(Paramètres!$E$8:$E$12,N(J34)+1)))))</f>
        <v/>
      </c>
      <c r="M34" s="16">
        <f>IF(OR(C34="",I34="",P34="Oui",K34&lt;&gt;Paramètres!$G$8,N(J34)&gt;=5),"",I34+INDEX(Paramètres!$C$8:$C$12,N(J34)+1))</f>
        <v/>
      </c>
      <c r="N34" s="17">
        <f>IF(M34="","",IF(M34&lt;TODAY(),"En retard",IF(M34=TODAY(),"Aujourd'hui","À venir")))</f>
        <v/>
      </c>
      <c r="O34" s="14" t="n"/>
      <c r="P34" s="15" t="n"/>
      <c r="Q34" s="18">
        <f>IF(I34="","",EDATE(MAX(I34,O34),Paramètres!$D$5))</f>
        <v/>
      </c>
    </row>
    <row r="35" ht="18" customHeight="1">
      <c r="B35" s="11">
        <f>IF(C35="","",ROW()-7)</f>
        <v/>
      </c>
      <c r="C35" s="12" t="n"/>
      <c r="D35" s="13" t="n"/>
      <c r="E35" s="13" t="n"/>
      <c r="F35" s="13" t="n"/>
      <c r="G35" s="13" t="n"/>
      <c r="H35" s="13" t="n"/>
      <c r="I35" s="14" t="n"/>
      <c r="J35" s="15" t="n"/>
      <c r="K35" s="13" t="n"/>
      <c r="L35" s="13">
        <f>IF(C35="","",IF(P35="Oui","Ne plus contacter",IF(K35&lt;&gt;Paramètres!$G$8,"Séquence arrêtée",IF(N(J35)&gt;=5,"Séquence terminée",INDEX(Paramètres!$D$8:$D$12,N(J35)+1)&amp;" : "&amp;INDEX(Paramètres!$E$8:$E$12,N(J35)+1)))))</f>
        <v/>
      </c>
      <c r="M35" s="16">
        <f>IF(OR(C35="",I35="",P35="Oui",K35&lt;&gt;Paramètres!$G$8,N(J35)&gt;=5),"",I35+INDEX(Paramètres!$C$8:$C$12,N(J35)+1))</f>
        <v/>
      </c>
      <c r="N35" s="17">
        <f>IF(M35="","",IF(M35&lt;TODAY(),"En retard",IF(M35=TODAY(),"Aujourd'hui","À venir")))</f>
        <v/>
      </c>
      <c r="O35" s="14" t="n"/>
      <c r="P35" s="15" t="n"/>
      <c r="Q35" s="18">
        <f>IF(I35="","",EDATE(MAX(I35,O35),Paramètres!$D$5))</f>
        <v/>
      </c>
    </row>
    <row r="36" ht="18" customHeight="1">
      <c r="B36" s="11">
        <f>IF(C36="","",ROW()-7)</f>
        <v/>
      </c>
      <c r="C36" s="12" t="n"/>
      <c r="D36" s="13" t="n"/>
      <c r="E36" s="13" t="n"/>
      <c r="F36" s="13" t="n"/>
      <c r="G36" s="13" t="n"/>
      <c r="H36" s="13" t="n"/>
      <c r="I36" s="14" t="n"/>
      <c r="J36" s="15" t="n"/>
      <c r="K36" s="13" t="n"/>
      <c r="L36" s="13">
        <f>IF(C36="","",IF(P36="Oui","Ne plus contacter",IF(K36&lt;&gt;Paramètres!$G$8,"Séquence arrêtée",IF(N(J36)&gt;=5,"Séquence terminée",INDEX(Paramètres!$D$8:$D$12,N(J36)+1)&amp;" : "&amp;INDEX(Paramètres!$E$8:$E$12,N(J36)+1)))))</f>
        <v/>
      </c>
      <c r="M36" s="16">
        <f>IF(OR(C36="",I36="",P36="Oui",K36&lt;&gt;Paramètres!$G$8,N(J36)&gt;=5),"",I36+INDEX(Paramètres!$C$8:$C$12,N(J36)+1))</f>
        <v/>
      </c>
      <c r="N36" s="17">
        <f>IF(M36="","",IF(M36&lt;TODAY(),"En retard",IF(M36=TODAY(),"Aujourd'hui","À venir")))</f>
        <v/>
      </c>
      <c r="O36" s="14" t="n"/>
      <c r="P36" s="15" t="n"/>
      <c r="Q36" s="18">
        <f>IF(I36="","",EDATE(MAX(I36,O36),Paramètres!$D$5))</f>
        <v/>
      </c>
    </row>
    <row r="37" ht="18" customHeight="1">
      <c r="B37" s="11">
        <f>IF(C37="","",ROW()-7)</f>
        <v/>
      </c>
      <c r="C37" s="12" t="n"/>
      <c r="D37" s="13" t="n"/>
      <c r="E37" s="13" t="n"/>
      <c r="F37" s="13" t="n"/>
      <c r="G37" s="13" t="n"/>
      <c r="H37" s="13" t="n"/>
      <c r="I37" s="14" t="n"/>
      <c r="J37" s="15" t="n"/>
      <c r="K37" s="13" t="n"/>
      <c r="L37" s="13">
        <f>IF(C37="","",IF(P37="Oui","Ne plus contacter",IF(K37&lt;&gt;Paramètres!$G$8,"Séquence arrêtée",IF(N(J37)&gt;=5,"Séquence terminée",INDEX(Paramètres!$D$8:$D$12,N(J37)+1)&amp;" : "&amp;INDEX(Paramètres!$E$8:$E$12,N(J37)+1)))))</f>
        <v/>
      </c>
      <c r="M37" s="16">
        <f>IF(OR(C37="",I37="",P37="Oui",K37&lt;&gt;Paramètres!$G$8,N(J37)&gt;=5),"",I37+INDEX(Paramètres!$C$8:$C$12,N(J37)+1))</f>
        <v/>
      </c>
      <c r="N37" s="17">
        <f>IF(M37="","",IF(M37&lt;TODAY(),"En retard",IF(M37=TODAY(),"Aujourd'hui","À venir")))</f>
        <v/>
      </c>
      <c r="O37" s="14" t="n"/>
      <c r="P37" s="15" t="n"/>
      <c r="Q37" s="18">
        <f>IF(I37="","",EDATE(MAX(I37,O37),Paramètres!$D$5))</f>
        <v/>
      </c>
    </row>
    <row r="38" ht="18" customHeight="1">
      <c r="B38" s="11">
        <f>IF(C38="","",ROW()-7)</f>
        <v/>
      </c>
      <c r="C38" s="12" t="n"/>
      <c r="D38" s="13" t="n"/>
      <c r="E38" s="13" t="n"/>
      <c r="F38" s="13" t="n"/>
      <c r="G38" s="13" t="n"/>
      <c r="H38" s="13" t="n"/>
      <c r="I38" s="14" t="n"/>
      <c r="J38" s="15" t="n"/>
      <c r="K38" s="13" t="n"/>
      <c r="L38" s="13">
        <f>IF(C38="","",IF(P38="Oui","Ne plus contacter",IF(K38&lt;&gt;Paramètres!$G$8,"Séquence arrêtée",IF(N(J38)&gt;=5,"Séquence terminée",INDEX(Paramètres!$D$8:$D$12,N(J38)+1)&amp;" : "&amp;INDEX(Paramètres!$E$8:$E$12,N(J38)+1)))))</f>
        <v/>
      </c>
      <c r="M38" s="16">
        <f>IF(OR(C38="",I38="",P38="Oui",K38&lt;&gt;Paramètres!$G$8,N(J38)&gt;=5),"",I38+INDEX(Paramètres!$C$8:$C$12,N(J38)+1))</f>
        <v/>
      </c>
      <c r="N38" s="17">
        <f>IF(M38="","",IF(M38&lt;TODAY(),"En retard",IF(M38=TODAY(),"Aujourd'hui","À venir")))</f>
        <v/>
      </c>
      <c r="O38" s="14" t="n"/>
      <c r="P38" s="15" t="n"/>
      <c r="Q38" s="18">
        <f>IF(I38="","",EDATE(MAX(I38,O38),Paramètres!$D$5))</f>
        <v/>
      </c>
    </row>
    <row r="39" ht="18" customHeight="1">
      <c r="B39" s="11">
        <f>IF(C39="","",ROW()-7)</f>
        <v/>
      </c>
      <c r="C39" s="12" t="n"/>
      <c r="D39" s="13" t="n"/>
      <c r="E39" s="13" t="n"/>
      <c r="F39" s="13" t="n"/>
      <c r="G39" s="13" t="n"/>
      <c r="H39" s="13" t="n"/>
      <c r="I39" s="14" t="n"/>
      <c r="J39" s="15" t="n"/>
      <c r="K39" s="13" t="n"/>
      <c r="L39" s="13">
        <f>IF(C39="","",IF(P39="Oui","Ne plus contacter",IF(K39&lt;&gt;Paramètres!$G$8,"Séquence arrêtée",IF(N(J39)&gt;=5,"Séquence terminée",INDEX(Paramètres!$D$8:$D$12,N(J39)+1)&amp;" : "&amp;INDEX(Paramètres!$E$8:$E$12,N(J39)+1)))))</f>
        <v/>
      </c>
      <c r="M39" s="16">
        <f>IF(OR(C39="",I39="",P39="Oui",K39&lt;&gt;Paramètres!$G$8,N(J39)&gt;=5),"",I39+INDEX(Paramètres!$C$8:$C$12,N(J39)+1))</f>
        <v/>
      </c>
      <c r="N39" s="17">
        <f>IF(M39="","",IF(M39&lt;TODAY(),"En retard",IF(M39=TODAY(),"Aujourd'hui","À venir")))</f>
        <v/>
      </c>
      <c r="O39" s="14" t="n"/>
      <c r="P39" s="15" t="n"/>
      <c r="Q39" s="18">
        <f>IF(I39="","",EDATE(MAX(I39,O39),Paramètres!$D$5))</f>
        <v/>
      </c>
    </row>
    <row r="40" ht="18" customHeight="1">
      <c r="B40" s="11">
        <f>IF(C40="","",ROW()-7)</f>
        <v/>
      </c>
      <c r="C40" s="12" t="n"/>
      <c r="D40" s="13" t="n"/>
      <c r="E40" s="13" t="n"/>
      <c r="F40" s="13" t="n"/>
      <c r="G40" s="13" t="n"/>
      <c r="H40" s="13" t="n"/>
      <c r="I40" s="14" t="n"/>
      <c r="J40" s="15" t="n"/>
      <c r="K40" s="13" t="n"/>
      <c r="L40" s="13">
        <f>IF(C40="","",IF(P40="Oui","Ne plus contacter",IF(K40&lt;&gt;Paramètres!$G$8,"Séquence arrêtée",IF(N(J40)&gt;=5,"Séquence terminée",INDEX(Paramètres!$D$8:$D$12,N(J40)+1)&amp;" : "&amp;INDEX(Paramètres!$E$8:$E$12,N(J40)+1)))))</f>
        <v/>
      </c>
      <c r="M40" s="16">
        <f>IF(OR(C40="",I40="",P40="Oui",K40&lt;&gt;Paramètres!$G$8,N(J40)&gt;=5),"",I40+INDEX(Paramètres!$C$8:$C$12,N(J40)+1))</f>
        <v/>
      </c>
      <c r="N40" s="17">
        <f>IF(M40="","",IF(M40&lt;TODAY(),"En retard",IF(M40=TODAY(),"Aujourd'hui","À venir")))</f>
        <v/>
      </c>
      <c r="O40" s="14" t="n"/>
      <c r="P40" s="15" t="n"/>
      <c r="Q40" s="18">
        <f>IF(I40="","",EDATE(MAX(I40,O40),Paramètres!$D$5))</f>
        <v/>
      </c>
    </row>
    <row r="41" ht="18" customHeight="1">
      <c r="B41" s="11">
        <f>IF(C41="","",ROW()-7)</f>
        <v/>
      </c>
      <c r="C41" s="12" t="n"/>
      <c r="D41" s="13" t="n"/>
      <c r="E41" s="13" t="n"/>
      <c r="F41" s="13" t="n"/>
      <c r="G41" s="13" t="n"/>
      <c r="H41" s="13" t="n"/>
      <c r="I41" s="14" t="n"/>
      <c r="J41" s="15" t="n"/>
      <c r="K41" s="13" t="n"/>
      <c r="L41" s="13">
        <f>IF(C41="","",IF(P41="Oui","Ne plus contacter",IF(K41&lt;&gt;Paramètres!$G$8,"Séquence arrêtée",IF(N(J41)&gt;=5,"Séquence terminée",INDEX(Paramètres!$D$8:$D$12,N(J41)+1)&amp;" : "&amp;INDEX(Paramètres!$E$8:$E$12,N(J41)+1)))))</f>
        <v/>
      </c>
      <c r="M41" s="16">
        <f>IF(OR(C41="",I41="",P41="Oui",K41&lt;&gt;Paramètres!$G$8,N(J41)&gt;=5),"",I41+INDEX(Paramètres!$C$8:$C$12,N(J41)+1))</f>
        <v/>
      </c>
      <c r="N41" s="17">
        <f>IF(M41="","",IF(M41&lt;TODAY(),"En retard",IF(M41=TODAY(),"Aujourd'hui","À venir")))</f>
        <v/>
      </c>
      <c r="O41" s="14" t="n"/>
      <c r="P41" s="15" t="n"/>
      <c r="Q41" s="18">
        <f>IF(I41="","",EDATE(MAX(I41,O41),Paramètres!$D$5))</f>
        <v/>
      </c>
    </row>
    <row r="42" ht="18" customHeight="1">
      <c r="B42" s="11">
        <f>IF(C42="","",ROW()-7)</f>
        <v/>
      </c>
      <c r="C42" s="12" t="n"/>
      <c r="D42" s="13" t="n"/>
      <c r="E42" s="13" t="n"/>
      <c r="F42" s="13" t="n"/>
      <c r="G42" s="13" t="n"/>
      <c r="H42" s="13" t="n"/>
      <c r="I42" s="14" t="n"/>
      <c r="J42" s="15" t="n"/>
      <c r="K42" s="13" t="n"/>
      <c r="L42" s="13">
        <f>IF(C42="","",IF(P42="Oui","Ne plus contacter",IF(K42&lt;&gt;Paramètres!$G$8,"Séquence arrêtée",IF(N(J42)&gt;=5,"Séquence terminée",INDEX(Paramètres!$D$8:$D$12,N(J42)+1)&amp;" : "&amp;INDEX(Paramètres!$E$8:$E$12,N(J42)+1)))))</f>
        <v/>
      </c>
      <c r="M42" s="16">
        <f>IF(OR(C42="",I42="",P42="Oui",K42&lt;&gt;Paramètres!$G$8,N(J42)&gt;=5),"",I42+INDEX(Paramètres!$C$8:$C$12,N(J42)+1))</f>
        <v/>
      </c>
      <c r="N42" s="17">
        <f>IF(M42="","",IF(M42&lt;TODAY(),"En retard",IF(M42=TODAY(),"Aujourd'hui","À venir")))</f>
        <v/>
      </c>
      <c r="O42" s="14" t="n"/>
      <c r="P42" s="15" t="n"/>
      <c r="Q42" s="18">
        <f>IF(I42="","",EDATE(MAX(I42,O42),Paramètres!$D$5))</f>
        <v/>
      </c>
    </row>
    <row r="43" ht="18" customHeight="1">
      <c r="B43" s="11">
        <f>IF(C43="","",ROW()-7)</f>
        <v/>
      </c>
      <c r="C43" s="12" t="n"/>
      <c r="D43" s="13" t="n"/>
      <c r="E43" s="13" t="n"/>
      <c r="F43" s="13" t="n"/>
      <c r="G43" s="13" t="n"/>
      <c r="H43" s="13" t="n"/>
      <c r="I43" s="14" t="n"/>
      <c r="J43" s="15" t="n"/>
      <c r="K43" s="13" t="n"/>
      <c r="L43" s="13">
        <f>IF(C43="","",IF(P43="Oui","Ne plus contacter",IF(K43&lt;&gt;Paramètres!$G$8,"Séquence arrêtée",IF(N(J43)&gt;=5,"Séquence terminée",INDEX(Paramètres!$D$8:$D$12,N(J43)+1)&amp;" : "&amp;INDEX(Paramètres!$E$8:$E$12,N(J43)+1)))))</f>
        <v/>
      </c>
      <c r="M43" s="16">
        <f>IF(OR(C43="",I43="",P43="Oui",K43&lt;&gt;Paramètres!$G$8,N(J43)&gt;=5),"",I43+INDEX(Paramètres!$C$8:$C$12,N(J43)+1))</f>
        <v/>
      </c>
      <c r="N43" s="17">
        <f>IF(M43="","",IF(M43&lt;TODAY(),"En retard",IF(M43=TODAY(),"Aujourd'hui","À venir")))</f>
        <v/>
      </c>
      <c r="O43" s="14" t="n"/>
      <c r="P43" s="15" t="n"/>
      <c r="Q43" s="18">
        <f>IF(I43="","",EDATE(MAX(I43,O43),Paramètres!$D$5))</f>
        <v/>
      </c>
    </row>
    <row r="44" ht="18" customHeight="1">
      <c r="B44" s="11">
        <f>IF(C44="","",ROW()-7)</f>
        <v/>
      </c>
      <c r="C44" s="12" t="n"/>
      <c r="D44" s="13" t="n"/>
      <c r="E44" s="13" t="n"/>
      <c r="F44" s="13" t="n"/>
      <c r="G44" s="13" t="n"/>
      <c r="H44" s="13" t="n"/>
      <c r="I44" s="14" t="n"/>
      <c r="J44" s="15" t="n"/>
      <c r="K44" s="13" t="n"/>
      <c r="L44" s="13">
        <f>IF(C44="","",IF(P44="Oui","Ne plus contacter",IF(K44&lt;&gt;Paramètres!$G$8,"Séquence arrêtée",IF(N(J44)&gt;=5,"Séquence terminée",INDEX(Paramètres!$D$8:$D$12,N(J44)+1)&amp;" : "&amp;INDEX(Paramètres!$E$8:$E$12,N(J44)+1)))))</f>
        <v/>
      </c>
      <c r="M44" s="16">
        <f>IF(OR(C44="",I44="",P44="Oui",K44&lt;&gt;Paramètres!$G$8,N(J44)&gt;=5),"",I44+INDEX(Paramètres!$C$8:$C$12,N(J44)+1))</f>
        <v/>
      </c>
      <c r="N44" s="17">
        <f>IF(M44="","",IF(M44&lt;TODAY(),"En retard",IF(M44=TODAY(),"Aujourd'hui","À venir")))</f>
        <v/>
      </c>
      <c r="O44" s="14" t="n"/>
      <c r="P44" s="15" t="n"/>
      <c r="Q44" s="18">
        <f>IF(I44="","",EDATE(MAX(I44,O44),Paramètres!$D$5))</f>
        <v/>
      </c>
    </row>
    <row r="45" ht="18" customHeight="1">
      <c r="B45" s="11">
        <f>IF(C45="","",ROW()-7)</f>
        <v/>
      </c>
      <c r="C45" s="12" t="n"/>
      <c r="D45" s="13" t="n"/>
      <c r="E45" s="13" t="n"/>
      <c r="F45" s="13" t="n"/>
      <c r="G45" s="13" t="n"/>
      <c r="H45" s="13" t="n"/>
      <c r="I45" s="14" t="n"/>
      <c r="J45" s="15" t="n"/>
      <c r="K45" s="13" t="n"/>
      <c r="L45" s="13">
        <f>IF(C45="","",IF(P45="Oui","Ne plus contacter",IF(K45&lt;&gt;Paramètres!$G$8,"Séquence arrêtée",IF(N(J45)&gt;=5,"Séquence terminée",INDEX(Paramètres!$D$8:$D$12,N(J45)+1)&amp;" : "&amp;INDEX(Paramètres!$E$8:$E$12,N(J45)+1)))))</f>
        <v/>
      </c>
      <c r="M45" s="16">
        <f>IF(OR(C45="",I45="",P45="Oui",K45&lt;&gt;Paramètres!$G$8,N(J45)&gt;=5),"",I45+INDEX(Paramètres!$C$8:$C$12,N(J45)+1))</f>
        <v/>
      </c>
      <c r="N45" s="17">
        <f>IF(M45="","",IF(M45&lt;TODAY(),"En retard",IF(M45=TODAY(),"Aujourd'hui","À venir")))</f>
        <v/>
      </c>
      <c r="O45" s="14" t="n"/>
      <c r="P45" s="15" t="n"/>
      <c r="Q45" s="18">
        <f>IF(I45="","",EDATE(MAX(I45,O45),Paramètres!$D$5))</f>
        <v/>
      </c>
    </row>
    <row r="46" ht="18" customHeight="1">
      <c r="B46" s="11">
        <f>IF(C46="","",ROW()-7)</f>
        <v/>
      </c>
      <c r="C46" s="12" t="n"/>
      <c r="D46" s="13" t="n"/>
      <c r="E46" s="13" t="n"/>
      <c r="F46" s="13" t="n"/>
      <c r="G46" s="13" t="n"/>
      <c r="H46" s="13" t="n"/>
      <c r="I46" s="14" t="n"/>
      <c r="J46" s="15" t="n"/>
      <c r="K46" s="13" t="n"/>
      <c r="L46" s="13">
        <f>IF(C46="","",IF(P46="Oui","Ne plus contacter",IF(K46&lt;&gt;Paramètres!$G$8,"Séquence arrêtée",IF(N(J46)&gt;=5,"Séquence terminée",INDEX(Paramètres!$D$8:$D$12,N(J46)+1)&amp;" : "&amp;INDEX(Paramètres!$E$8:$E$12,N(J46)+1)))))</f>
        <v/>
      </c>
      <c r="M46" s="16">
        <f>IF(OR(C46="",I46="",P46="Oui",K46&lt;&gt;Paramètres!$G$8,N(J46)&gt;=5),"",I46+INDEX(Paramètres!$C$8:$C$12,N(J46)+1))</f>
        <v/>
      </c>
      <c r="N46" s="17">
        <f>IF(M46="","",IF(M46&lt;TODAY(),"En retard",IF(M46=TODAY(),"Aujourd'hui","À venir")))</f>
        <v/>
      </c>
      <c r="O46" s="14" t="n"/>
      <c r="P46" s="15" t="n"/>
      <c r="Q46" s="18">
        <f>IF(I46="","",EDATE(MAX(I46,O46),Paramètres!$D$5))</f>
        <v/>
      </c>
    </row>
    <row r="47" ht="18" customHeight="1">
      <c r="B47" s="11">
        <f>IF(C47="","",ROW()-7)</f>
        <v/>
      </c>
      <c r="C47" s="12" t="n"/>
      <c r="D47" s="13" t="n"/>
      <c r="E47" s="13" t="n"/>
      <c r="F47" s="13" t="n"/>
      <c r="G47" s="13" t="n"/>
      <c r="H47" s="13" t="n"/>
      <c r="I47" s="14" t="n"/>
      <c r="J47" s="15" t="n"/>
      <c r="K47" s="13" t="n"/>
      <c r="L47" s="13">
        <f>IF(C47="","",IF(P47="Oui","Ne plus contacter",IF(K47&lt;&gt;Paramètres!$G$8,"Séquence arrêtée",IF(N(J47)&gt;=5,"Séquence terminée",INDEX(Paramètres!$D$8:$D$12,N(J47)+1)&amp;" : "&amp;INDEX(Paramètres!$E$8:$E$12,N(J47)+1)))))</f>
        <v/>
      </c>
      <c r="M47" s="16">
        <f>IF(OR(C47="",I47="",P47="Oui",K47&lt;&gt;Paramètres!$G$8,N(J47)&gt;=5),"",I47+INDEX(Paramètres!$C$8:$C$12,N(J47)+1))</f>
        <v/>
      </c>
      <c r="N47" s="17">
        <f>IF(M47="","",IF(M47&lt;TODAY(),"En retard",IF(M47=TODAY(),"Aujourd'hui","À venir")))</f>
        <v/>
      </c>
      <c r="O47" s="14" t="n"/>
      <c r="P47" s="15" t="n"/>
      <c r="Q47" s="18">
        <f>IF(I47="","",EDATE(MAX(I47,O47),Paramètres!$D$5))</f>
        <v/>
      </c>
    </row>
  </sheetData>
  <mergeCells count="12">
    <mergeCell ref="H3:I4"/>
    <mergeCell ref="M2:N2"/>
    <mergeCell ref="H2:I2"/>
    <mergeCell ref="J3:K4"/>
    <mergeCell ref="M3:N4"/>
    <mergeCell ref="B2:F2"/>
    <mergeCell ref="B5:G5"/>
    <mergeCell ref="J2:K2"/>
    <mergeCell ref="L3:L4"/>
    <mergeCell ref="B3:F3"/>
    <mergeCell ref="O2:Q2"/>
    <mergeCell ref="O3:Q4"/>
  </mergeCells>
  <conditionalFormatting sqref="N8:N47">
    <cfRule type="expression" priority="1" dxfId="0">
      <formula>$N8="En retard"</formula>
    </cfRule>
    <cfRule type="expression" priority="3" dxfId="1">
      <formula>$N8="Aujourd'hui"</formula>
    </cfRule>
  </conditionalFormatting>
  <conditionalFormatting sqref="B8:M47">
    <cfRule type="expression" priority="2" dxfId="2">
      <formula>$N8="En retard"</formula>
    </cfRule>
  </conditionalFormatting>
  <conditionalFormatting sqref="K8:K47">
    <cfRule type="expression" priority="4" dxfId="3">
      <formula>$K8="RDV obtenu"</formula>
    </cfRule>
  </conditionalFormatting>
  <conditionalFormatting sqref="C8:Q47">
    <cfRule type="expression" priority="5" dxfId="4">
      <formula>$P8="Oui"</formula>
    </cfRule>
  </conditionalFormatting>
  <conditionalFormatting sqref="Q8:Q47">
    <cfRule type="expression" priority="6" dxfId="5">
      <formula>AND($Q8&lt;&gt;"",$Q8&lt;TODAY())</formula>
    </cfRule>
  </conditionalFormatting>
  <dataValidations count="4">
    <dataValidation sqref="H8:H47" showDropDown="0" showInputMessage="0" showErrorMessage="0" allowBlank="1" type="list">
      <formula1>=Paramètres!$I$8:$I$14</formula1>
    </dataValidation>
    <dataValidation sqref="K8:K47" showDropDown="0" showInputMessage="0" showErrorMessage="0" allowBlank="1" type="list">
      <formula1>=Paramètres!$G$8:$G$13</formula1>
    </dataValidation>
    <dataValidation sqref="P8:P47" showDropDown="0" showInputMessage="0" showErrorMessage="0" allowBlank="1" type="list">
      <formula1>=Paramètres!$G$16:$G$17</formula1>
    </dataValidation>
    <dataValidation sqref="J8:J47" showDropDown="0" showInputMessage="0" showErrorMessage="0" allowBlank="1" type="whole" operator="between">
      <formula1>0</formula1>
      <formula2>5</formula2>
    </dataValidation>
  </dataValidations>
  <printOptions horizontalCentered="1"/>
  <pageMargins left="0.5" right="0.5" top="0.5" bottom="0.5" header="0.5" footer="0.5"/>
  <pageSetup orientation="landscape" paperSize="9" fitToHeight="0" fitToWidth="1"/>
  <headerFooter>
    <oddHeader/>
    <oddFooter>&amp;C&amp;8 Modèle gratuit Digitiz · digitiz.fr/modeles/prospection-commerciale/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2:G30"/>
  <sheetViews>
    <sheetView showGridLines="0" workbookViewId="0">
      <selection activeCell="A1" sqref="A1"/>
    </sheetView>
  </sheetViews>
  <sheetFormatPr baseColWidth="8" defaultRowHeight="15"/>
  <cols>
    <col width="2" customWidth="1" min="1" max="1"/>
    <col width="30" customWidth="1" min="2" max="2"/>
    <col width="11" customWidth="1" min="3" max="3"/>
    <col width="11" customWidth="1" min="4" max="4"/>
    <col width="11" customWidth="1" min="5" max="5"/>
    <col width="11" customWidth="1" min="6" max="6"/>
    <col width="11" customWidth="1" min="7" max="7"/>
  </cols>
  <sheetData>
    <row r="2">
      <c r="B2" s="19" t="inlineStr">
        <is>
          <t>Indicateurs de prospection</t>
        </is>
      </c>
    </row>
    <row r="4" ht="30" customHeight="1">
      <c r="B4" s="10" t="inlineStr">
        <is>
          <t>Indicateur</t>
        </is>
      </c>
      <c r="C4" s="9" t="inlineStr">
        <is>
          <t>Valeur</t>
        </is>
      </c>
    </row>
    <row r="5">
      <c r="B5" s="20" t="inlineStr">
        <is>
          <t>Prospects dans le fichier</t>
        </is>
      </c>
      <c r="C5" s="21">
        <f>COUNTA(Prospection!$C$8:$C$47)</f>
        <v/>
      </c>
    </row>
    <row r="6">
      <c r="B6" s="20" t="inlineStr">
        <is>
          <t>Prospects contactés (au moins une étape)</t>
        </is>
      </c>
      <c r="C6" s="21">
        <f>COUNTIF(Prospection!$J$8:$J$47,"&gt;0")</f>
        <v/>
      </c>
    </row>
    <row r="7">
      <c r="B7" s="20" t="inlineStr">
        <is>
          <t>Réponses reçues</t>
        </is>
      </c>
      <c r="C7" s="21">
        <f>COUNTIFS(Prospection!$K$8:$K$47,"A répondu")+COUNTIFS(Prospection!$K$8:$K$47,"RDV obtenu")+COUNTIFS(Prospection!$K$8:$K$47,"Pas intéressé")+COUNTIFS(Prospection!$K$8:$K$47,"Opposition")</f>
        <v/>
      </c>
    </row>
    <row r="8">
      <c r="B8" s="20" t="inlineStr">
        <is>
          <t>Taux de réponse</t>
        </is>
      </c>
      <c r="C8" s="22">
        <f>IFERROR(C7/C6,0)</f>
        <v/>
      </c>
    </row>
    <row r="9">
      <c r="B9" s="20" t="inlineStr">
        <is>
          <t>Rendez-vous obtenus</t>
        </is>
      </c>
      <c r="C9" s="21">
        <f>COUNTIF(Prospection!$K$8:$K$47,"RDV obtenu")</f>
        <v/>
      </c>
    </row>
    <row r="10">
      <c r="B10" s="20" t="inlineStr">
        <is>
          <t>Taux de rendez-vous</t>
        </is>
      </c>
      <c r="C10" s="22">
        <f>IFERROR(C9/C6,0)</f>
        <v/>
      </c>
    </row>
    <row r="11">
      <c r="B11" s="20" t="inlineStr">
        <is>
          <t>Oppositions à la prospection</t>
        </is>
      </c>
      <c r="C11" s="21">
        <f>COUNTIF(Prospection!$P$8:$P$47,"Oui")</f>
        <v/>
      </c>
    </row>
    <row r="12">
      <c r="B12" s="20" t="inlineStr">
        <is>
          <t>Prospects encore en séquence</t>
        </is>
      </c>
      <c r="C12" s="21">
        <f>COUNTIF(Prospection!$K$8:$K$47,"En séquence")</f>
        <v/>
      </c>
    </row>
    <row r="13">
      <c r="B13" s="20" t="inlineStr">
        <is>
          <t>Actions en retard</t>
        </is>
      </c>
      <c r="C13" s="21">
        <f>COUNTIF(Prospection!$N$8:$N$47,"En retard")</f>
        <v/>
      </c>
    </row>
    <row r="14">
      <c r="B14" s="20" t="inlineStr">
        <is>
          <t>Fiches à supprimer (conservation dépassée)</t>
        </is>
      </c>
      <c r="C14" s="21">
        <f>COUNTIF(Prospection!$Q$8:$Q$47,"&lt;"&amp;TODAY())</f>
        <v/>
      </c>
    </row>
    <row r="16" ht="30" customHeight="1">
      <c r="B16" s="10" t="inlineStr">
        <is>
          <t>Par source</t>
        </is>
      </c>
      <c r="C16" s="9" t="inlineStr">
        <is>
          <t>Prospects</t>
        </is>
      </c>
      <c r="D16" s="9" t="inlineStr">
        <is>
          <t>Contactés</t>
        </is>
      </c>
      <c r="E16" s="9" t="inlineStr">
        <is>
          <t>Réponses</t>
        </is>
      </c>
      <c r="F16" s="9" t="inlineStr">
        <is>
          <t>RDV</t>
        </is>
      </c>
      <c r="G16" s="9" t="inlineStr">
        <is>
          <t>Taux RDV</t>
        </is>
      </c>
    </row>
    <row r="17">
      <c r="B17" s="20">
        <f>Paramètres!I8</f>
        <v/>
      </c>
      <c r="C17" s="23">
        <f>COUNTIF(Prospection!$H$8:$H$47,B17)</f>
        <v/>
      </c>
      <c r="D17" s="23">
        <f>COUNTIFS(Prospection!$H$8:$H$47,B17,Prospection!$J$8:$J$47,"&gt;0")</f>
        <v/>
      </c>
      <c r="E17" s="23">
        <f>COUNTIFS(Prospection!$K$8:$K$47,"A répondu",Prospection!$H$8:$H$47,B17)+COUNTIFS(Prospection!$K$8:$K$47,"RDV obtenu",Prospection!$H$8:$H$47,B17)+COUNTIFS(Prospection!$K$8:$K$47,"Pas intéressé",Prospection!$H$8:$H$47,B17)+COUNTIFS(Prospection!$K$8:$K$47,"Opposition",Prospection!$H$8:$H$47,B17)</f>
        <v/>
      </c>
      <c r="F17" s="23">
        <f>COUNTIFS(Prospection!$H$8:$H$47,B17,Prospection!$K$8:$K$47,"RDV obtenu")</f>
        <v/>
      </c>
      <c r="G17" s="22">
        <f>IFERROR(F17/D17,0)</f>
        <v/>
      </c>
    </row>
    <row r="18">
      <c r="B18" s="20">
        <f>Paramètres!I9</f>
        <v/>
      </c>
      <c r="C18" s="23">
        <f>COUNTIF(Prospection!$H$8:$H$47,B18)</f>
        <v/>
      </c>
      <c r="D18" s="23">
        <f>COUNTIFS(Prospection!$H$8:$H$47,B18,Prospection!$J$8:$J$47,"&gt;0")</f>
        <v/>
      </c>
      <c r="E18" s="23">
        <f>COUNTIFS(Prospection!$K$8:$K$47,"A répondu",Prospection!$H$8:$H$47,B18)+COUNTIFS(Prospection!$K$8:$K$47,"RDV obtenu",Prospection!$H$8:$H$47,B18)+COUNTIFS(Prospection!$K$8:$K$47,"Pas intéressé",Prospection!$H$8:$H$47,B18)+COUNTIFS(Prospection!$K$8:$K$47,"Opposition",Prospection!$H$8:$H$47,B18)</f>
        <v/>
      </c>
      <c r="F18" s="23">
        <f>COUNTIFS(Prospection!$H$8:$H$47,B18,Prospection!$K$8:$K$47,"RDV obtenu")</f>
        <v/>
      </c>
      <c r="G18" s="22">
        <f>IFERROR(F18/D18,0)</f>
        <v/>
      </c>
    </row>
    <row r="19">
      <c r="B19" s="20">
        <f>Paramètres!I10</f>
        <v/>
      </c>
      <c r="C19" s="23">
        <f>COUNTIF(Prospection!$H$8:$H$47,B19)</f>
        <v/>
      </c>
      <c r="D19" s="23">
        <f>COUNTIFS(Prospection!$H$8:$H$47,B19,Prospection!$J$8:$J$47,"&gt;0")</f>
        <v/>
      </c>
      <c r="E19" s="23">
        <f>COUNTIFS(Prospection!$K$8:$K$47,"A répondu",Prospection!$H$8:$H$47,B19)+COUNTIFS(Prospection!$K$8:$K$47,"RDV obtenu",Prospection!$H$8:$H$47,B19)+COUNTIFS(Prospection!$K$8:$K$47,"Pas intéressé",Prospection!$H$8:$H$47,B19)+COUNTIFS(Prospection!$K$8:$K$47,"Opposition",Prospection!$H$8:$H$47,B19)</f>
        <v/>
      </c>
      <c r="F19" s="23">
        <f>COUNTIFS(Prospection!$H$8:$H$47,B19,Prospection!$K$8:$K$47,"RDV obtenu")</f>
        <v/>
      </c>
      <c r="G19" s="22">
        <f>IFERROR(F19/D19,0)</f>
        <v/>
      </c>
    </row>
    <row r="20">
      <c r="B20" s="20">
        <f>Paramètres!I11</f>
        <v/>
      </c>
      <c r="C20" s="23">
        <f>COUNTIF(Prospection!$H$8:$H$47,B20)</f>
        <v/>
      </c>
      <c r="D20" s="23">
        <f>COUNTIFS(Prospection!$H$8:$H$47,B20,Prospection!$J$8:$J$47,"&gt;0")</f>
        <v/>
      </c>
      <c r="E20" s="23">
        <f>COUNTIFS(Prospection!$K$8:$K$47,"A répondu",Prospection!$H$8:$H$47,B20)+COUNTIFS(Prospection!$K$8:$K$47,"RDV obtenu",Prospection!$H$8:$H$47,B20)+COUNTIFS(Prospection!$K$8:$K$47,"Pas intéressé",Prospection!$H$8:$H$47,B20)+COUNTIFS(Prospection!$K$8:$K$47,"Opposition",Prospection!$H$8:$H$47,B20)</f>
        <v/>
      </c>
      <c r="F20" s="23">
        <f>COUNTIFS(Prospection!$H$8:$H$47,B20,Prospection!$K$8:$K$47,"RDV obtenu")</f>
        <v/>
      </c>
      <c r="G20" s="22">
        <f>IFERROR(F20/D20,0)</f>
        <v/>
      </c>
    </row>
    <row r="21">
      <c r="B21" s="20">
        <f>Paramètres!I12</f>
        <v/>
      </c>
      <c r="C21" s="23">
        <f>COUNTIF(Prospection!$H$8:$H$47,B21)</f>
        <v/>
      </c>
      <c r="D21" s="23">
        <f>COUNTIFS(Prospection!$H$8:$H$47,B21,Prospection!$J$8:$J$47,"&gt;0")</f>
        <v/>
      </c>
      <c r="E21" s="23">
        <f>COUNTIFS(Prospection!$K$8:$K$47,"A répondu",Prospection!$H$8:$H$47,B21)+COUNTIFS(Prospection!$K$8:$K$47,"RDV obtenu",Prospection!$H$8:$H$47,B21)+COUNTIFS(Prospection!$K$8:$K$47,"Pas intéressé",Prospection!$H$8:$H$47,B21)+COUNTIFS(Prospection!$K$8:$K$47,"Opposition",Prospection!$H$8:$H$47,B21)</f>
        <v/>
      </c>
      <c r="F21" s="23">
        <f>COUNTIFS(Prospection!$H$8:$H$47,B21,Prospection!$K$8:$K$47,"RDV obtenu")</f>
        <v/>
      </c>
      <c r="G21" s="22">
        <f>IFERROR(F21/D21,0)</f>
        <v/>
      </c>
    </row>
    <row r="22">
      <c r="B22" s="20">
        <f>Paramètres!I13</f>
        <v/>
      </c>
      <c r="C22" s="23">
        <f>COUNTIF(Prospection!$H$8:$H$47,B22)</f>
        <v/>
      </c>
      <c r="D22" s="23">
        <f>COUNTIFS(Prospection!$H$8:$H$47,B22,Prospection!$J$8:$J$47,"&gt;0")</f>
        <v/>
      </c>
      <c r="E22" s="23">
        <f>COUNTIFS(Prospection!$K$8:$K$47,"A répondu",Prospection!$H$8:$H$47,B22)+COUNTIFS(Prospection!$K$8:$K$47,"RDV obtenu",Prospection!$H$8:$H$47,B22)+COUNTIFS(Prospection!$K$8:$K$47,"Pas intéressé",Prospection!$H$8:$H$47,B22)+COUNTIFS(Prospection!$K$8:$K$47,"Opposition",Prospection!$H$8:$H$47,B22)</f>
        <v/>
      </c>
      <c r="F22" s="23">
        <f>COUNTIFS(Prospection!$H$8:$H$47,B22,Prospection!$K$8:$K$47,"RDV obtenu")</f>
        <v/>
      </c>
      <c r="G22" s="22">
        <f>IFERROR(F22/D22,0)</f>
        <v/>
      </c>
    </row>
    <row r="24" ht="30" customHeight="1">
      <c r="B24" s="10" t="inlineStr">
        <is>
          <t>Étapes faites</t>
        </is>
      </c>
      <c r="C24" s="9" t="inlineStr">
        <is>
          <t>Prospects</t>
        </is>
      </c>
    </row>
    <row r="25">
      <c r="B25" s="24" t="n">
        <v>0</v>
      </c>
      <c r="C25" s="23">
        <f>COUNTIF(Prospection!$J$8:$J$47,B25)</f>
        <v/>
      </c>
    </row>
    <row r="26">
      <c r="B26" s="24" t="n">
        <v>1</v>
      </c>
      <c r="C26" s="23">
        <f>COUNTIF(Prospection!$J$8:$J$47,B26)</f>
        <v/>
      </c>
    </row>
    <row r="27">
      <c r="B27" s="24" t="n">
        <v>2</v>
      </c>
      <c r="C27" s="23">
        <f>COUNTIF(Prospection!$J$8:$J$47,B27)</f>
        <v/>
      </c>
    </row>
    <row r="28">
      <c r="B28" s="24" t="n">
        <v>3</v>
      </c>
      <c r="C28" s="23">
        <f>COUNTIF(Prospection!$J$8:$J$47,B28)</f>
        <v/>
      </c>
    </row>
    <row r="29">
      <c r="B29" s="24" t="n">
        <v>4</v>
      </c>
      <c r="C29" s="23">
        <f>COUNTIF(Prospection!$J$8:$J$47,B29)</f>
        <v/>
      </c>
    </row>
    <row r="30">
      <c r="B30" s="24" t="n">
        <v>5</v>
      </c>
      <c r="C30" s="23">
        <f>COUNTIF(Prospection!$J$8:$J$47,B30)</f>
        <v/>
      </c>
    </row>
  </sheetData>
  <printOptions horizontalCentered="1"/>
  <pageMargins left="0.5" right="0.5"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2" customWidth="1" min="1" max="1"/>
    <col width="100" customWidth="1" min="2" max="2"/>
  </cols>
  <sheetData>
    <row r="2">
      <c r="B2" s="25" t="inlineStr">
        <is>
          <t>Prospection B2B : les règles à respecter en 2026</t>
        </is>
      </c>
    </row>
    <row r="4">
      <c r="B4" s="26" t="inlineStr">
        <is>
          <t>E-mail vers un professionnel</t>
        </is>
      </c>
    </row>
    <row r="5" ht="45" customHeight="1">
      <c r="B5" s="27" t="inlineStr">
        <is>
          <t>Pas besoin de consentement préalable si le message est en rapport avec la profession de la personne (exemple de la CNIL : présenter un logiciel au directeur informatique). Il faut l'informer de l'utilisation de son adresse et lui permettre de s'opposer, simplement et gratuitement, dans chaque message.</t>
        </is>
      </c>
    </row>
    <row r="7">
      <c r="B7" s="26" t="inlineStr">
        <is>
          <t>Adresses génériques</t>
        </is>
      </c>
    </row>
    <row r="8" ht="30" customHeight="1">
      <c r="B8" s="27" t="inlineStr">
        <is>
          <t>Les adresses du type contact@, info@ ou commande@, qui désignent l'entreprise et non une personne, ne sont pas soumises à ces règles. Une adresse nominative (prenom.nom@) l'est.</t>
        </is>
      </c>
    </row>
    <row r="10">
      <c r="B10" s="26" t="inlineStr">
        <is>
          <t>Téléphone vers un professionnel</t>
        </is>
      </c>
    </row>
    <row r="11" ht="30" customHeight="1">
      <c r="B11" s="27" t="inlineStr">
        <is>
          <t>Même logique que l'e-mail : information et droit d'opposition, sans consentement préalable, si l'appel concerne l'activité professionnelle de la personne.</t>
        </is>
      </c>
    </row>
    <row r="13">
      <c r="B13" s="26" t="inlineStr">
        <is>
          <t>Bloctel et le consentement téléphonique</t>
        </is>
      </c>
    </row>
    <row r="14" ht="45" customHeight="1">
      <c r="B14" s="27" t="inlineStr">
        <is>
          <t>Bloctel n'a jamais concerné les appels entre professionnels. Le service a pris fin le 11 août 2026 : depuis cette date, démarcher un consommateur par téléphone exige son consentement préalable (loi du 30 juin 2025). Cette obligation vise les particuliers, pas la prospection B2B.</t>
        </is>
      </c>
    </row>
    <row r="16">
      <c r="B16" s="26" t="inlineStr">
        <is>
          <t>Particuliers (B2C)</t>
        </is>
      </c>
    </row>
    <row r="17" ht="30" customHeight="1">
      <c r="B17" s="27" t="inlineStr">
        <is>
          <t>Pour un particulier, e-mail et SMS de prospection exigent un consentement préalable, sauf s'il est déjà client et que l'offre porte sur des produits ou services similaires. Ce modèle est pensé pour le B2B.</t>
        </is>
      </c>
    </row>
    <row r="19">
      <c r="B19" s="26" t="inlineStr">
        <is>
          <t>Durée de conservation</t>
        </is>
      </c>
    </row>
    <row r="20" ht="30" customHeight="1">
      <c r="B20" s="27" t="inlineStr">
        <is>
          <t>Trois ans à compter de la collecte ou du dernier contact venant du prospect (une réponse, un appel, un rendez-vous). Un e-mail ouvert n'est pas un contact. Passé ce délai, supprimez ou archivez la fiche.</t>
        </is>
      </c>
    </row>
    <row r="22">
      <c r="B22" s="26" t="inlineStr">
        <is>
          <t>Opposition</t>
        </is>
      </c>
    </row>
    <row r="23" ht="45" customHeight="1">
      <c r="B23" s="27" t="inlineStr">
        <is>
          <t>Un prospect qui refuse la prospection sort de toutes vos séquences. Passez « Opposition » à Oui : la ligne se barre et la prochaine action devient « Ne plus contacter ». Gardez son adresse dans une liste repoussoir pour ne pas le réimporter.</t>
        </is>
      </c>
    </row>
    <row r="25">
      <c r="B25" s="26" t="inlineStr">
        <is>
          <t>Sources</t>
        </is>
      </c>
    </row>
    <row r="26" ht="45" customHeight="1">
      <c r="B26" s="27" t="inlineStr">
        <is>
          <t>CNIL, fiches « La prospection commerciale par courrier électronique, SMS, MMS et automate d'appel » et « Prospection commerciale par téléphone : quelles sont les règles ? », consultées en septembre 2026. Détails et liens : https://digitiz.fr/modeles/prospection-commerciale/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I17"/>
  <sheetViews>
    <sheetView showGridLines="0" workbookViewId="0">
      <selection activeCell="A1" sqref="A1"/>
    </sheetView>
  </sheetViews>
  <sheetFormatPr baseColWidth="8" defaultRowHeight="15"/>
  <cols>
    <col width="2" customWidth="1" min="1" max="1"/>
    <col width="9" customWidth="1" min="2" max="2"/>
    <col width="12" customWidth="1" min="3" max="3"/>
    <col width="13" customWidth="1" min="4" max="4"/>
    <col width="40" customWidth="1" min="5" max="5"/>
    <col width="3" customWidth="1" min="6" max="6"/>
    <col width="18" customWidth="1" min="7" max="7"/>
    <col width="3" customWidth="1" min="8" max="8"/>
    <col width="18" customWidth="1" min="9" max="9"/>
  </cols>
  <sheetData>
    <row r="2">
      <c r="B2" s="19" t="inlineStr">
        <is>
          <t>Paramètres de la prospection</t>
        </is>
      </c>
    </row>
    <row r="4">
      <c r="B4" s="20" t="inlineStr">
        <is>
          <t>Votre entreprise</t>
        </is>
      </c>
      <c r="C4" s="28" t="n"/>
      <c r="D4" s="29" t="inlineStr">
        <is>
          <t>Atelier Numérique</t>
        </is>
      </c>
    </row>
    <row r="5">
      <c r="B5" s="20" t="inlineStr">
        <is>
          <t>Conservation (mois)</t>
        </is>
      </c>
      <c r="C5" s="28" t="n"/>
      <c r="D5" s="30" t="n">
        <v>36</v>
      </c>
    </row>
    <row r="7" ht="30" customHeight="1">
      <c r="B7" s="9" t="inlineStr">
        <is>
          <t>Étape</t>
        </is>
      </c>
      <c r="C7" s="9" t="inlineStr">
        <is>
          <t>Délai (jours)</t>
        </is>
      </c>
      <c r="D7" s="10" t="inlineStr">
        <is>
          <t>Canal</t>
        </is>
      </c>
      <c r="E7" s="10" t="inlineStr">
        <is>
          <t>Action</t>
        </is>
      </c>
      <c r="G7" s="10" t="inlineStr">
        <is>
          <t>Statuts</t>
        </is>
      </c>
      <c r="I7" s="10" t="inlineStr">
        <is>
          <t>Sources</t>
        </is>
      </c>
    </row>
    <row r="8">
      <c r="B8" s="23" t="n">
        <v>1</v>
      </c>
      <c r="C8" s="31" t="n">
        <v>0</v>
      </c>
      <c r="D8" s="32" t="inlineStr">
        <is>
          <t>E-mail</t>
        </is>
      </c>
      <c r="E8" s="32" t="inlineStr">
        <is>
          <t>Premier e-mail personnalisé</t>
        </is>
      </c>
      <c r="G8" s="20" t="inlineStr">
        <is>
          <t>En séquence</t>
        </is>
      </c>
      <c r="I8" s="20" t="inlineStr">
        <is>
          <t>LinkedIn</t>
        </is>
      </c>
    </row>
    <row r="9">
      <c r="B9" s="23" t="n">
        <v>2</v>
      </c>
      <c r="C9" s="31" t="n">
        <v>3</v>
      </c>
      <c r="D9" s="32" t="inlineStr">
        <is>
          <t>LinkedIn</t>
        </is>
      </c>
      <c r="E9" s="32" t="inlineStr">
        <is>
          <t>Demande de connexion avec une note</t>
        </is>
      </c>
      <c r="G9" s="20" t="inlineStr">
        <is>
          <t>A répondu</t>
        </is>
      </c>
      <c r="I9" s="20" t="inlineStr">
        <is>
          <t>Salon</t>
        </is>
      </c>
    </row>
    <row r="10">
      <c r="B10" s="23" t="n">
        <v>3</v>
      </c>
      <c r="C10" s="31" t="n">
        <v>7</v>
      </c>
      <c r="D10" s="32" t="inlineStr">
        <is>
          <t>Téléphone</t>
        </is>
      </c>
      <c r="E10" s="32" t="inlineStr">
        <is>
          <t>Appel de suivi</t>
        </is>
      </c>
      <c r="G10" s="20" t="inlineStr">
        <is>
          <t>RDV obtenu</t>
        </is>
      </c>
      <c r="I10" s="20" t="inlineStr">
        <is>
          <t>Annuaire</t>
        </is>
      </c>
    </row>
    <row r="11">
      <c r="B11" s="23" t="n">
        <v>4</v>
      </c>
      <c r="C11" s="31" t="n">
        <v>14</v>
      </c>
      <c r="D11" s="32" t="inlineStr">
        <is>
          <t>E-mail</t>
        </is>
      </c>
      <c r="E11" s="32" t="inlineStr">
        <is>
          <t>Relance avec un cas client</t>
        </is>
      </c>
      <c r="G11" s="20" t="inlineStr">
        <is>
          <t>Pas intéressé</t>
        </is>
      </c>
      <c r="I11" s="20" t="inlineStr">
        <is>
          <t>Site web</t>
        </is>
      </c>
    </row>
    <row r="12">
      <c r="B12" s="23" t="n">
        <v>5</v>
      </c>
      <c r="C12" s="31" t="n">
        <v>21</v>
      </c>
      <c r="D12" s="32" t="inlineStr">
        <is>
          <t>E-mail</t>
        </is>
      </c>
      <c r="E12" s="32" t="inlineStr">
        <is>
          <t>Dernier message, puis clôture</t>
        </is>
      </c>
      <c r="G12" s="20" t="inlineStr">
        <is>
          <t>Opposition</t>
        </is>
      </c>
      <c r="I12" s="20" t="inlineStr">
        <is>
          <t>Recommandation</t>
        </is>
      </c>
    </row>
    <row r="13">
      <c r="B13" s="8" t="inlineStr">
        <is>
          <t>Délai compté depuis le premier contact. Adaptez canaux, délais et messages à votre cible.</t>
        </is>
      </c>
      <c r="G13" s="20" t="inlineStr">
        <is>
          <t>Sans réponse</t>
        </is>
      </c>
      <c r="I13" s="20" t="inlineStr">
        <is>
          <t>Fichier acheté</t>
        </is>
      </c>
    </row>
    <row r="14">
      <c r="I14" s="20" t="n"/>
    </row>
    <row r="15">
      <c r="G15" s="33" t="inlineStr">
        <is>
          <t>Oui / Non</t>
        </is>
      </c>
    </row>
    <row r="16">
      <c r="G16" s="20" t="inlineStr">
        <is>
          <t>Non</t>
        </is>
      </c>
    </row>
    <row r="17">
      <c r="G17" s="20" t="inlineStr">
        <is>
          <t>Oui</t>
        </is>
      </c>
    </row>
  </sheetData>
  <mergeCells count="2">
    <mergeCell ref="B5:C5"/>
    <mergeCell ref="B4:C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2" customWidth="1" min="1" max="1"/>
    <col width="100" customWidth="1" min="2" max="2"/>
  </cols>
  <sheetData>
    <row r="2">
      <c r="B2" s="19" t="inlineStr">
        <is>
          <t>Mode d'emploi du fichier de prospection</t>
        </is>
      </c>
    </row>
    <row r="4">
      <c r="B4" s="26" t="inlineStr">
        <is>
          <t>1. La séquence</t>
        </is>
      </c>
    </row>
    <row r="5" ht="30" customHeight="1">
      <c r="B5" s="27" t="inlineStr">
        <is>
          <t>Dans « Paramètres », réglez les cinq étapes de votre séquence : délai depuis le premier contact, canal et action. Par défaut : e-mail à J0, LinkedIn à J+3, appel à J+7, relance à J+14, dernier message à J+21.</t>
        </is>
      </c>
    </row>
    <row r="7">
      <c r="B7" s="26" t="inlineStr">
        <is>
          <t>2. Les prospects</t>
        </is>
      </c>
    </row>
    <row r="8" ht="30" customHeight="1">
      <c r="B8" s="27" t="inlineStr">
        <is>
          <t>Sur « Prospection », une ligne par personne : entreprise, contact, fonction, e-mail professionnel, téléphone, source et date du premier contact. Effacez les exemples avant de commencer.</t>
        </is>
      </c>
    </row>
    <row r="10">
      <c r="B10" s="26" t="inlineStr">
        <is>
          <t>3. Au quotidien</t>
        </is>
      </c>
    </row>
    <row r="11" ht="45" customHeight="1">
      <c r="B11" s="27" t="inlineStr">
        <is>
          <t>Filtrez la colonne « Alerte » sur « En retard » et « Aujourd'hui » : c'est votre liste d'actions du jour. Une fois l'action faite, augmentez « Étapes faites » de 1 : la prochaine action et sa date se mettent à jour.</t>
        </is>
      </c>
    </row>
    <row r="13">
      <c r="B13" s="26" t="inlineStr">
        <is>
          <t>4. Les réponses</t>
        </is>
      </c>
    </row>
    <row r="14" ht="45" customHeight="1">
      <c r="B14" s="27" t="inlineStr">
        <is>
          <t>Dès qu'un prospect répond, changez son statut (A répondu, RDV obtenu, Pas intéressé, Opposition) et notez la date de sa réponse : elle repousse la fin de conservation. La séquence s'arrête. Un prospect qui accepte un rendez-vous passe ensuite dans votre CRM.</t>
        </is>
      </c>
    </row>
    <row r="16">
      <c r="B16" s="26" t="inlineStr">
        <is>
          <t>5. Les indicateurs</t>
        </is>
      </c>
    </row>
    <row r="17" ht="30" customHeight="1">
      <c r="B17" s="27" t="inlineStr">
        <is>
          <t>La feuille « Indicateurs » calcule le taux de réponse, le taux de rendez-vous et leur détail par source : vous savez où investir votre temps.</t>
        </is>
      </c>
    </row>
    <row r="19">
      <c r="B19" s="26" t="inlineStr">
        <is>
          <t>6. Le RGPD</t>
        </is>
      </c>
    </row>
    <row r="20" ht="30" customHeight="1">
      <c r="B20" s="27" t="inlineStr">
        <is>
          <t>Lisez la feuille « Règles RGPD ». Mettez un lien de désinscription dans chaque e-mail, traitez les oppositions immédiatement et supprimez les fiches dont la conservation est dépassée (date en rouge).</t>
        </is>
      </c>
    </row>
    <row r="22">
      <c r="B22" s="26" t="inlineStr">
        <is>
          <t>Pour aller plus loin</t>
        </is>
      </c>
    </row>
    <row r="23" ht="30" customHeight="1">
      <c r="B23" s="27" t="inlineStr">
        <is>
          <t>Ce modèle est proposé gratuitement par Digitiz : https://digitiz.fr/modeles/prospection-commerciale/ . Pour suivre les rendez-vous obtenus jusqu'à la signature : https://digitiz.fr/modeles/crm/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2026-09-26T10:38:35Z</dcterms:created>
  <dcterms:modified xmlns:dcterms="http://purl.org/dc/terms/" xmlns:xsi="http://www.w3.org/2001/XMLSchema-instance" xsi:type="dcterms:W3CDTF">2026-09-26T10:38:35Z</dcterms:modified>
</cp:coreProperties>
</file>