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ynthèse" sheetId="1" state="visible" r:id="rId1"/>
    <sheet xmlns:r="http://schemas.openxmlformats.org/officeDocument/2006/relationships" name="Paramètres" sheetId="2" state="visible" r:id="rId2"/>
    <sheet xmlns:r="http://schemas.openxmlformats.org/officeDocument/2006/relationships" name="Ventes" sheetId="3" state="visible" r:id="rId3"/>
    <sheet xmlns:r="http://schemas.openxmlformats.org/officeDocument/2006/relationships" name="Charges" sheetId="4" state="visible" r:id="rId4"/>
    <sheet xmlns:r="http://schemas.openxmlformats.org/officeDocument/2006/relationships" name="Investissements" sheetId="5" state="visible" r:id="rId5"/>
    <sheet xmlns:r="http://schemas.openxmlformats.org/officeDocument/2006/relationships" name="Financement" sheetId="6" state="visible" r:id="rId6"/>
    <sheet xmlns:r="http://schemas.openxmlformats.org/officeDocument/2006/relationships" name="Résultat" sheetId="7" state="visible" r:id="rId7"/>
    <sheet xmlns:r="http://schemas.openxmlformats.org/officeDocument/2006/relationships" name="Trésorerie" sheetId="8" state="visible" r:id="rId8"/>
    <sheet xmlns:r="http://schemas.openxmlformats.org/officeDocument/2006/relationships" name="Mode d'emploi" sheetId="9" state="visible" r:id="rId9"/>
  </sheets>
  <definedNames>
    <definedName name="_xlnm.Print_Area" localSheetId="0">'Synthèse'!$A$1:$F$43</definedName>
    <definedName name="_xlnm.Print_Area" localSheetId="1">'Paramètres'!$A$1:$D$35</definedName>
    <definedName name="_xlnm.Print_Area" localSheetId="2">'Ventes'!$A$1:$H$30</definedName>
    <definedName name="_xlnm.Print_Area" localSheetId="3">'Charges'!$A$1:$G$35</definedName>
    <definedName name="_xlnm.Print_Area" localSheetId="4">'Investissements'!$A$1:$G$22</definedName>
    <definedName name="_xlnm.Print_Area" localSheetId="5">'Financement'!$A$1:$G$32</definedName>
    <definedName name="_xlnm.Print_Area" localSheetId="6">'Résultat'!$A$1:$G$27</definedName>
    <definedName name="_xlnm.Print_Area" localSheetId="7">'Trésorerie'!$A$1:$G$27</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0&quot; €&quot;;-#,##0&quot; €&quot;;&quot;-&quot;"/>
    <numFmt numFmtId="167" formatCode="0.0"/>
    <numFmt numFmtId="168" formatCode="0.0%"/>
    <numFmt numFmtId="169" formatCode="0&quot; j&quot;"/>
  </numFmts>
  <fonts count="17">
    <font>
      <name val="Calibri"/>
      <family val="2"/>
      <color theme="1"/>
      <sz val="11"/>
      <scheme val="minor"/>
    </font>
    <font>
      <name val="Arial"/>
      <b val="1"/>
      <color rgb="0012CC96"/>
      <sz val="18"/>
    </font>
    <font>
      <name val="Arial"/>
      <color rgb="006B7280"/>
      <sz val="9"/>
    </font>
    <font>
      <name val="Arial"/>
      <b val="1"/>
      <color rgb="00FFFFFF"/>
      <sz val="11"/>
    </font>
    <font>
      <name val="Arial"/>
      <color rgb="001B2B3A"/>
      <sz val="10"/>
    </font>
    <font>
      <name val="Arial"/>
      <b val="1"/>
      <color rgb="0012CC96"/>
      <sz val="10"/>
    </font>
    <font>
      <name val="Arial"/>
      <b val="1"/>
      <color rgb="006B7280"/>
      <sz val="10"/>
    </font>
    <font>
      <name val="Arial"/>
      <i val="1"/>
      <color rgb="006B7280"/>
      <sz val="8"/>
    </font>
    <font>
      <name val="Arial"/>
      <b val="1"/>
      <color rgb="001B2B3A"/>
      <sz val="9"/>
    </font>
    <font>
      <name val="Arial"/>
      <color rgb="0012CC96"/>
      <sz val="10"/>
    </font>
    <font>
      <name val="Arial"/>
      <b val="1"/>
      <color rgb="00FFFFFF"/>
      <sz val="10"/>
    </font>
    <font>
      <name val="Arial"/>
      <b val="1"/>
      <color rgb="00FFFFFF"/>
      <sz val="9"/>
    </font>
    <font>
      <name val="Arial"/>
      <color rgb="006B7280"/>
      <sz val="10"/>
    </font>
    <font>
      <name val="Arial"/>
      <b val="1"/>
      <color rgb="001B2B3A"/>
      <sz val="10"/>
    </font>
    <font>
      <name val="Arial"/>
      <b val="1"/>
      <color rgb="001B2B3A"/>
      <sz val="11"/>
    </font>
    <font>
      <name val="Arial"/>
      <b val="1"/>
      <color rgb="001B2B3A"/>
      <sz val="18"/>
    </font>
    <font>
      <name val="Arial"/>
      <color rgb="006B7280"/>
      <sz val="8"/>
    </font>
  </fonts>
  <fills count="5">
    <fill>
      <patternFill/>
    </fill>
    <fill>
      <patternFill patternType="gray125"/>
    </fill>
    <fill>
      <patternFill patternType="solid">
        <fgColor rgb="001B2B3A"/>
        <bgColor rgb="001B2B3A"/>
      </patternFill>
    </fill>
    <fill>
      <patternFill patternType="solid">
        <fgColor rgb="00F3FBF7"/>
        <bgColor rgb="00F3FBF7"/>
      </patternFill>
    </fill>
    <fill>
      <patternFill patternType="solid">
        <fgColor rgb="00D9EDDF"/>
        <bgColor rgb="00D9EDDF"/>
      </patternFill>
    </fill>
  </fills>
  <borders count="5">
    <border>
      <left/>
      <right/>
      <top/>
      <bottom/>
      <diagonal/>
    </border>
    <border>
      <bottom style="thin">
        <color rgb="00D1D5DB"/>
      </bottom>
    </border>
    <border>
      <top style="thin">
        <color rgb="0012CC96"/>
      </top>
      <bottom style="thin">
        <color rgb="0012CC96"/>
      </bottom>
    </border>
    <border>
      <top style="thin">
        <color rgb="0012CC96"/>
      </top>
    </border>
    <border>
      <top style="thin">
        <color rgb="00D1D5DB"/>
      </top>
    </border>
  </borders>
  <cellStyleXfs count="1">
    <xf numFmtId="0" fontId="0" fillId="0" borderId="0"/>
  </cellStyleXfs>
  <cellXfs count="55">
    <xf numFmtId="0" fontId="0" fillId="0" borderId="0" pivotButton="0" quotePrefix="0" xfId="0"/>
    <xf numFmtId="0" fontId="1" fillId="0" borderId="0" applyAlignment="1" pivotButton="0" quotePrefix="0" xfId="0">
      <alignment horizontal="left" vertical="center" wrapText="1"/>
    </xf>
    <xf numFmtId="0" fontId="15" fillId="0" borderId="0" applyAlignment="1" pivotButton="0" quotePrefix="0" xfId="0">
      <alignment horizontal="right" vertical="center"/>
    </xf>
    <xf numFmtId="0" fontId="2" fillId="0" borderId="0" applyAlignment="1" pivotButton="0" quotePrefix="0" xfId="0">
      <alignment horizontal="left" vertical="center" wrapText="1"/>
    </xf>
    <xf numFmtId="0" fontId="13" fillId="0" borderId="0" applyAlignment="1" pivotButton="0" quotePrefix="0" xfId="0">
      <alignment horizontal="right" vertical="center"/>
    </xf>
    <xf numFmtId="0" fontId="2" fillId="0" borderId="0" applyAlignment="1" pivotButton="0" quotePrefix="0" xfId="0">
      <alignment horizontal="right" vertical="center"/>
    </xf>
    <xf numFmtId="0" fontId="10" fillId="2" borderId="0" applyAlignment="1" pivotButton="0" quotePrefix="0" xfId="0">
      <alignment horizontal="left" vertical="center" wrapText="1"/>
    </xf>
    <xf numFmtId="1" fontId="10" fillId="2" borderId="0" applyAlignment="1" pivotButton="0" quotePrefix="0" xfId="0">
      <alignment horizontal="center" vertical="center" wrapText="1"/>
    </xf>
    <xf numFmtId="0" fontId="13" fillId="0" borderId="1" applyAlignment="1" pivotButton="0" quotePrefix="0" xfId="0">
      <alignment horizontal="left" vertical="center" wrapText="1"/>
    </xf>
    <xf numFmtId="166" fontId="13" fillId="0" borderId="1" applyAlignment="1" pivotButton="0" quotePrefix="0" xfId="0">
      <alignment horizontal="right" vertical="center"/>
    </xf>
    <xf numFmtId="0" fontId="2" fillId="0" borderId="1" applyAlignment="1" pivotButton="0" quotePrefix="0" xfId="0">
      <alignment horizontal="left" vertical="center" wrapText="1"/>
    </xf>
    <xf numFmtId="9" fontId="2" fillId="0" borderId="1" applyAlignment="1" pivotButton="0" quotePrefix="0" xfId="0">
      <alignment horizontal="right" vertical="center"/>
    </xf>
    <xf numFmtId="0" fontId="4" fillId="0" borderId="1" applyAlignment="1" pivotButton="0" quotePrefix="0" xfId="0">
      <alignment horizontal="left" vertical="center" wrapText="1"/>
    </xf>
    <xf numFmtId="166" fontId="4" fillId="0" borderId="1" applyAlignment="1" pivotButton="0" quotePrefix="0" xfId="0">
      <alignment horizontal="right" vertical="center"/>
    </xf>
    <xf numFmtId="0" fontId="13" fillId="0" borderId="3" applyAlignment="1" pivotButton="0" quotePrefix="0" xfId="0">
      <alignment horizontal="left" vertical="center" wrapText="1"/>
    </xf>
    <xf numFmtId="166" fontId="13" fillId="0" borderId="3" applyAlignment="1" pivotButton="0" quotePrefix="0" xfId="0">
      <alignment horizontal="right" vertical="center"/>
    </xf>
    <xf numFmtId="167" fontId="4" fillId="0" borderId="1" applyAlignment="1" pivotButton="0" quotePrefix="0" xfId="0">
      <alignment horizontal="right" vertical="center"/>
    </xf>
    <xf numFmtId="9" fontId="4" fillId="0" borderId="1" applyAlignment="1" pivotButton="0" quotePrefix="0" xfId="0">
      <alignment horizontal="right" vertical="center"/>
    </xf>
    <xf numFmtId="169" fontId="2" fillId="0" borderId="1" applyAlignment="1" pivotButton="0" quotePrefix="0" xfId="0">
      <alignment horizontal="right" vertical="center"/>
    </xf>
    <xf numFmtId="0" fontId="13" fillId="4" borderId="1" applyAlignment="1" pivotButton="0" quotePrefix="0" xfId="0">
      <alignment horizontal="left" vertical="center" wrapText="1"/>
    </xf>
    <xf numFmtId="166" fontId="13" fillId="4" borderId="1" applyAlignment="1" pivotButton="0" quotePrefix="0" xfId="0">
      <alignment horizontal="right" vertical="center"/>
    </xf>
    <xf numFmtId="0" fontId="7" fillId="0" borderId="0" applyAlignment="1" pivotButton="0" quotePrefix="0" xfId="0">
      <alignment horizontal="left" vertical="top" wrapText="1"/>
    </xf>
    <xf numFmtId="0" fontId="16" fillId="0" borderId="4" applyAlignment="1" pivotButton="0" quotePrefix="0" xfId="0">
      <alignment horizontal="center" vertical="center" wrapText="1"/>
    </xf>
    <xf numFmtId="0" fontId="1" fillId="0" borderId="0" pivotButton="0" quotePrefix="0" xfId="0"/>
    <xf numFmtId="0" fontId="3" fillId="2" borderId="0" applyAlignment="1" pivotButton="0" quotePrefix="0" xfId="0">
      <alignment horizontal="left" vertical="center" wrapText="1"/>
    </xf>
    <xf numFmtId="0" fontId="5" fillId="3" borderId="1" applyAlignment="1" pivotButton="0" quotePrefix="0" xfId="0">
      <alignment horizontal="left" vertical="center" wrapText="1"/>
    </xf>
    <xf numFmtId="165" fontId="5" fillId="3" borderId="1" applyAlignment="1" pivotButton="0" quotePrefix="0" xfId="0">
      <alignment horizontal="left" vertical="center" wrapText="1"/>
    </xf>
    <xf numFmtId="1" fontId="6" fillId="0" borderId="1" applyAlignment="1" pivotButton="0" quotePrefix="0" xfId="0">
      <alignment horizontal="left" vertical="center" wrapText="1"/>
    </xf>
    <xf numFmtId="9" fontId="5" fillId="3" borderId="1" applyAlignment="1" pivotButton="0" quotePrefix="0" xfId="0">
      <alignment horizontal="left" vertical="center" wrapText="1"/>
    </xf>
    <xf numFmtId="166" fontId="5" fillId="3" borderId="1" applyAlignment="1" pivotButton="0" quotePrefix="0" xfId="0">
      <alignment horizontal="left" vertical="center" wrapText="1"/>
    </xf>
    <xf numFmtId="0" fontId="7" fillId="0" borderId="0" applyAlignment="1" pivotButton="0" quotePrefix="0" xfId="0">
      <alignment horizontal="left" vertical="center" wrapText="1"/>
    </xf>
    <xf numFmtId="0" fontId="2" fillId="0" borderId="0" pivotButton="0" quotePrefix="0" xfId="0"/>
    <xf numFmtId="0" fontId="4" fillId="0" borderId="0" pivotButton="0" quotePrefix="0" xfId="0"/>
    <xf numFmtId="0" fontId="8" fillId="4" borderId="2" applyAlignment="1" pivotButton="0" quotePrefix="0" xfId="0">
      <alignment horizontal="left" vertical="center" wrapText="1"/>
    </xf>
    <xf numFmtId="0" fontId="8" fillId="4" borderId="2" applyAlignment="1" pivotButton="0" quotePrefix="0" xfId="0">
      <alignment horizontal="center" vertical="center" wrapText="1"/>
    </xf>
    <xf numFmtId="0" fontId="4" fillId="3" borderId="1" applyAlignment="1" pivotButton="0" quotePrefix="0" xfId="0">
      <alignment horizontal="left" vertical="center" wrapText="1"/>
    </xf>
    <xf numFmtId="166" fontId="9" fillId="3" borderId="1" applyAlignment="1" pivotButton="0" quotePrefix="0" xfId="0">
      <alignment horizontal="right" vertical="center"/>
    </xf>
    <xf numFmtId="3" fontId="9" fillId="3" borderId="1" applyAlignment="1" pivotButton="0" quotePrefix="0" xfId="0">
      <alignment horizontal="right" vertical="center"/>
    </xf>
    <xf numFmtId="0" fontId="11" fillId="2" borderId="0" applyAlignment="1" pivotButton="0" quotePrefix="0" xfId="0">
      <alignment horizontal="center" vertical="center" wrapText="1"/>
    </xf>
    <xf numFmtId="0" fontId="0" fillId="2" borderId="0" pivotButton="0" quotePrefix="0" xfId="0"/>
    <xf numFmtId="0" fontId="12" fillId="0" borderId="1" applyAlignment="1" pivotButton="0" quotePrefix="0" xfId="0">
      <alignment horizontal="center" vertical="center" wrapText="1"/>
    </xf>
    <xf numFmtId="0" fontId="12" fillId="0" borderId="3" applyAlignment="1" pivotButton="0" quotePrefix="0" xfId="0">
      <alignment horizontal="center" vertical="center" wrapText="1"/>
    </xf>
    <xf numFmtId="0" fontId="0" fillId="0" borderId="1" pivotButton="0" quotePrefix="0" xfId="0"/>
    <xf numFmtId="167" fontId="9" fillId="3" borderId="1" applyAlignment="1" pivotButton="0" quotePrefix="0" xfId="0">
      <alignment horizontal="right" vertical="center"/>
    </xf>
    <xf numFmtId="0" fontId="9" fillId="3" borderId="1" applyAlignment="1" pivotButton="0" quotePrefix="0" xfId="0">
      <alignment horizontal="center" vertical="center" wrapText="1"/>
    </xf>
    <xf numFmtId="0" fontId="11" fillId="2" borderId="0" applyAlignment="1" pivotButton="0" quotePrefix="0" xfId="0">
      <alignment horizontal="left" vertical="center" wrapText="1"/>
    </xf>
    <xf numFmtId="166" fontId="9" fillId="3" borderId="1" applyAlignment="1" pivotButton="0" quotePrefix="0" xfId="0">
      <alignment horizontal="center" vertical="center" wrapText="1"/>
    </xf>
    <xf numFmtId="168" fontId="9" fillId="3" borderId="1" applyAlignment="1" pivotButton="0" quotePrefix="0" xfId="0">
      <alignment horizontal="center" vertical="center" wrapText="1"/>
    </xf>
    <xf numFmtId="1" fontId="9" fillId="3" borderId="1" applyAlignment="1" pivotButton="0" quotePrefix="0" xfId="0">
      <alignment horizontal="center" vertical="center" wrapText="1"/>
    </xf>
    <xf numFmtId="9" fontId="12" fillId="0" borderId="1" applyAlignment="1" pivotButton="0" quotePrefix="0" xfId="0">
      <alignment horizontal="center" vertical="center" wrapText="1"/>
    </xf>
    <xf numFmtId="9" fontId="12" fillId="0" borderId="3" applyAlignment="1" pivotButton="0" quotePrefix="0" xfId="0">
      <alignment horizontal="center" vertical="center" wrapText="1"/>
    </xf>
    <xf numFmtId="0" fontId="14" fillId="0" borderId="3" applyAlignment="1" pivotButton="0" quotePrefix="0" xfId="0">
      <alignment horizontal="left" vertical="center" wrapText="1"/>
    </xf>
    <xf numFmtId="166" fontId="14" fillId="0" borderId="3" applyAlignment="1" pivotButton="0" quotePrefix="0" xfId="0">
      <alignment horizontal="right" vertical="center"/>
    </xf>
    <xf numFmtId="0" fontId="14" fillId="0" borderId="0" pivotButton="0" quotePrefix="0" xfId="0"/>
    <xf numFmtId="0" fontId="4"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E42"/>
  <sheetViews>
    <sheetView showGridLines="0" workbookViewId="0">
      <selection activeCell="A1" sqref="A1"/>
    </sheetView>
  </sheetViews>
  <sheetFormatPr baseColWidth="8" defaultRowHeight="15"/>
  <cols>
    <col width="2" customWidth="1" min="1" max="1"/>
    <col width="44" customWidth="1" min="2" max="2"/>
    <col width="14" customWidth="1" min="3" max="3"/>
    <col width="14" customWidth="1" min="4" max="4"/>
    <col width="14" customWidth="1" min="5" max="5"/>
    <col width="2" customWidth="1" min="6" max="6"/>
  </cols>
  <sheetData>
    <row r="2" ht="28" customHeight="1">
      <c r="B2" s="1">
        <f>Paramètres!$C$6</f>
        <v/>
      </c>
      <c r="C2" s="2" t="inlineStr">
        <is>
          <t>PRÉVISIONNEL FINANCIER</t>
        </is>
      </c>
    </row>
    <row r="3">
      <c r="B3" s="3">
        <f>Paramètres!$C$7&amp;" · "&amp;Paramètres!$C$8&amp;" · "&amp;Paramètres!$C$9</f>
        <v/>
      </c>
      <c r="C3" s="4">
        <f>"Années "&amp;Paramètres!$C$14&amp;" à "&amp;Paramètres!$C$16</f>
        <v/>
      </c>
    </row>
    <row r="4">
      <c r="B4" s="3">
        <f>"Porteur du projet : "&amp;Paramètres!$C$11</f>
        <v/>
      </c>
      <c r="C4" s="5" t="inlineStr">
        <is>
          <t>Montants en euros hors taxes</t>
        </is>
      </c>
    </row>
    <row r="6" ht="20" customHeight="1">
      <c r="B6" s="6" t="inlineStr">
        <is>
          <t>Activité et rentabilité</t>
        </is>
      </c>
      <c r="C6" s="7">
        <f>Paramètres!$C$14</f>
        <v/>
      </c>
      <c r="D6" s="7">
        <f>Paramètres!$C$15</f>
        <v/>
      </c>
      <c r="E6" s="7">
        <f>Paramètres!$C$16</f>
        <v/>
      </c>
    </row>
    <row r="7" ht="18" customHeight="1">
      <c r="B7" s="8" t="inlineStr">
        <is>
          <t>Chiffre d'affaires</t>
        </is>
      </c>
      <c r="C7" s="9">
        <f>Résultat!D6</f>
        <v/>
      </c>
      <c r="D7" s="9">
        <f>Résultat!E6</f>
        <v/>
      </c>
      <c r="E7" s="9">
        <f>Résultat!F6</f>
        <v/>
      </c>
    </row>
    <row r="8" ht="18" customHeight="1">
      <c r="B8" s="10" t="inlineStr">
        <is>
          <t>Croissance</t>
        </is>
      </c>
      <c r="C8" s="11">
        <f>""</f>
        <v/>
      </c>
      <c r="D8" s="11">
        <f>IF(C7=0,"",D7/C7-1)</f>
        <v/>
      </c>
      <c r="E8" s="11">
        <f>IF(D7=0,"",E7/D7-1)</f>
        <v/>
      </c>
    </row>
    <row r="9" ht="18" customHeight="1">
      <c r="B9" s="12" t="inlineStr">
        <is>
          <t>Marge brute</t>
        </is>
      </c>
      <c r="C9" s="13">
        <f>Résultat!D8</f>
        <v/>
      </c>
      <c r="D9" s="13">
        <f>Résultat!E8</f>
        <v/>
      </c>
      <c r="E9" s="13">
        <f>Résultat!F8</f>
        <v/>
      </c>
    </row>
    <row r="10" ht="18" customHeight="1">
      <c r="B10" s="10" t="inlineStr">
        <is>
          <t>Taux de marge brute</t>
        </is>
      </c>
      <c r="C10" s="11">
        <f>IF(C7=0,"",C9/C7)</f>
        <v/>
      </c>
      <c r="D10" s="11">
        <f>IF(D7=0,"",D9/D7)</f>
        <v/>
      </c>
      <c r="E10" s="11">
        <f>IF(E7=0,"",E9/E7)</f>
        <v/>
      </c>
    </row>
    <row r="11" ht="18" customHeight="1">
      <c r="B11" s="12" t="inlineStr">
        <is>
          <t>Valeur ajoutée</t>
        </is>
      </c>
      <c r="C11" s="13">
        <f>Résultat!D10</f>
        <v/>
      </c>
      <c r="D11" s="13">
        <f>Résultat!E10</f>
        <v/>
      </c>
      <c r="E11" s="13">
        <f>Résultat!F10</f>
        <v/>
      </c>
    </row>
    <row r="12" ht="18" customHeight="1">
      <c r="B12" s="12" t="inlineStr">
        <is>
          <t>Excédent brut d'exploitation (EBE)</t>
        </is>
      </c>
      <c r="C12" s="13">
        <f>Résultat!D15</f>
        <v/>
      </c>
      <c r="D12" s="13">
        <f>Résultat!E15</f>
        <v/>
      </c>
      <c r="E12" s="13">
        <f>Résultat!F15</f>
        <v/>
      </c>
    </row>
    <row r="13" ht="18" customHeight="1">
      <c r="B13" s="12" t="inlineStr">
        <is>
          <t>Résultat d'exploitation</t>
        </is>
      </c>
      <c r="C13" s="13">
        <f>Résultat!D17</f>
        <v/>
      </c>
      <c r="D13" s="13">
        <f>Résultat!E17</f>
        <v/>
      </c>
      <c r="E13" s="13">
        <f>Résultat!F17</f>
        <v/>
      </c>
    </row>
    <row r="14" ht="18" customHeight="1">
      <c r="B14" s="14" t="inlineStr">
        <is>
          <t>Résultat net</t>
        </is>
      </c>
      <c r="C14" s="15">
        <f>Résultat!D22</f>
        <v/>
      </c>
      <c r="D14" s="15">
        <f>Résultat!E22</f>
        <v/>
      </c>
      <c r="E14" s="15">
        <f>Résultat!F22</f>
        <v/>
      </c>
    </row>
    <row r="15" ht="18" customHeight="1">
      <c r="B15" s="10" t="inlineStr">
        <is>
          <t>Rentabilité nette</t>
        </is>
      </c>
      <c r="C15" s="11">
        <f>IF(C7=0,"",C14/C7)</f>
        <v/>
      </c>
      <c r="D15" s="11">
        <f>IF(D7=0,"",D14/D7)</f>
        <v/>
      </c>
      <c r="E15" s="11">
        <f>IF(E7=0,"",E14/E7)</f>
        <v/>
      </c>
    </row>
    <row r="16" ht="18" customHeight="1">
      <c r="B16" s="12" t="inlineStr">
        <is>
          <t>Capacité d'autofinancement</t>
        </is>
      </c>
      <c r="C16" s="13">
        <f>Résultat!D24</f>
        <v/>
      </c>
      <c r="D16" s="13">
        <f>Résultat!E24</f>
        <v/>
      </c>
      <c r="E16" s="13">
        <f>Résultat!F24</f>
        <v/>
      </c>
    </row>
    <row r="17" ht="18" customHeight="1">
      <c r="B17" s="12" t="inlineStr">
        <is>
          <t>Effectif salarié (ETP)</t>
        </is>
      </c>
      <c r="C17" s="16">
        <f>Charges!D26</f>
        <v/>
      </c>
      <c r="D17" s="16">
        <f>Charges!E26</f>
        <v/>
      </c>
      <c r="E17" s="16">
        <f>Charges!F26</f>
        <v/>
      </c>
    </row>
    <row r="19" ht="20" customHeight="1">
      <c r="B19" s="6" t="inlineStr">
        <is>
          <t>Seuil de rentabilité</t>
        </is>
      </c>
      <c r="C19" s="7">
        <f>Paramètres!$C$14</f>
        <v/>
      </c>
      <c r="D19" s="7">
        <f>Paramètres!$C$15</f>
        <v/>
      </c>
      <c r="E19" s="7">
        <f>Paramètres!$C$16</f>
        <v/>
      </c>
    </row>
    <row r="20" ht="18" customHeight="1">
      <c r="B20" s="12" t="inlineStr">
        <is>
          <t>Charges fixes (hors achats consommés, nettes des subventions)</t>
        </is>
      </c>
      <c r="C20" s="13">
        <f>Résultat!D9+Résultat!D11+Résultat!D12+Résultat!D13+Résultat!D16+Résultat!D18-Résultat!D14</f>
        <v/>
      </c>
      <c r="D20" s="13">
        <f>Résultat!E9+Résultat!E11+Résultat!E12+Résultat!E13+Résultat!E16+Résultat!E18-Résultat!E14</f>
        <v/>
      </c>
      <c r="E20" s="13">
        <f>Résultat!F9+Résultat!F11+Résultat!F12+Résultat!F13+Résultat!F16+Résultat!F18-Résultat!F14</f>
        <v/>
      </c>
    </row>
    <row r="21" ht="18" customHeight="1">
      <c r="B21" s="12" t="inlineStr">
        <is>
          <t>Taux de marge sur coûts variables</t>
        </is>
      </c>
      <c r="C21" s="17">
        <f>C10</f>
        <v/>
      </c>
      <c r="D21" s="17">
        <f>D10</f>
        <v/>
      </c>
      <c r="E21" s="17">
        <f>E10</f>
        <v/>
      </c>
    </row>
    <row r="22" ht="18" customHeight="1">
      <c r="B22" s="14" t="inlineStr">
        <is>
          <t>Seuil de rentabilité (chiffre d'affaires minimum)</t>
        </is>
      </c>
      <c r="C22" s="15">
        <f>IF(N(C21)=0,0,C20/C21)</f>
        <v/>
      </c>
      <c r="D22" s="15">
        <f>IF(N(D21)=0,0,D20/D21)</f>
        <v/>
      </c>
      <c r="E22" s="15">
        <f>IF(N(E21)=0,0,E20/E21)</f>
        <v/>
      </c>
    </row>
    <row r="23" ht="18" customHeight="1">
      <c r="B23" s="10" t="inlineStr">
        <is>
          <t>Point mort (jours de chiffre d'affaires sur 365)</t>
        </is>
      </c>
      <c r="C23" s="18">
        <f>IF(C7=0,"",ROUND(C22/C7*365,0))</f>
        <v/>
      </c>
      <c r="D23" s="18">
        <f>IF(D7=0,"",ROUND(D22/D7*365,0))</f>
        <v/>
      </c>
      <c r="E23" s="18">
        <f>IF(E7=0,"",ROUND(E22/E7*365,0))</f>
        <v/>
      </c>
    </row>
    <row r="25" ht="20" customHeight="1">
      <c r="B25" s="6" t="inlineStr">
        <is>
          <t>Plan de financement</t>
        </is>
      </c>
      <c r="C25" s="7">
        <f>Paramètres!$C$14</f>
        <v/>
      </c>
      <c r="D25" s="7">
        <f>Paramètres!$C$15</f>
        <v/>
      </c>
      <c r="E25" s="7">
        <f>Paramètres!$C$16</f>
        <v/>
      </c>
    </row>
    <row r="26" ht="18" customHeight="1">
      <c r="B26" s="12" t="inlineStr">
        <is>
          <t>Investissements</t>
        </is>
      </c>
      <c r="C26" s="13">
        <f>Trésorerie!D18</f>
        <v/>
      </c>
      <c r="D26" s="13">
        <f>Trésorerie!E18</f>
        <v/>
      </c>
      <c r="E26" s="13">
        <f>Trésorerie!F18</f>
        <v/>
      </c>
    </row>
    <row r="27" ht="18" customHeight="1">
      <c r="B27" s="12" t="inlineStr">
        <is>
          <t>Variation du besoin en fonds de roulement</t>
        </is>
      </c>
      <c r="C27" s="13">
        <f>Trésorerie!D19</f>
        <v/>
      </c>
      <c r="D27" s="13">
        <f>Trésorerie!E19</f>
        <v/>
      </c>
      <c r="E27" s="13">
        <f>Trésorerie!F19</f>
        <v/>
      </c>
    </row>
    <row r="28" ht="18" customHeight="1">
      <c r="B28" s="12" t="inlineStr">
        <is>
          <t>Remboursement des emprunts</t>
        </is>
      </c>
      <c r="C28" s="13">
        <f>Trésorerie!D20</f>
        <v/>
      </c>
      <c r="D28" s="13">
        <f>Trésorerie!E20</f>
        <v/>
      </c>
      <c r="E28" s="13">
        <f>Trésorerie!F20</f>
        <v/>
      </c>
    </row>
    <row r="29" ht="18" customHeight="1">
      <c r="B29" s="14" t="inlineStr">
        <is>
          <t>Total des besoins</t>
        </is>
      </c>
      <c r="C29" s="15">
        <f>SUM(C26:C28)</f>
        <v/>
      </c>
      <c r="D29" s="15">
        <f>SUM(D26:D28)</f>
        <v/>
      </c>
      <c r="E29" s="15">
        <f>SUM(E26:E28)</f>
        <v/>
      </c>
    </row>
    <row r="30" ht="18" customHeight="1">
      <c r="B30" s="12" t="inlineStr">
        <is>
          <t>Apports</t>
        </is>
      </c>
      <c r="C30" s="13">
        <f>Trésorerie!D13</f>
        <v/>
      </c>
      <c r="D30" s="13">
        <f>Trésorerie!E13</f>
        <v/>
      </c>
      <c r="E30" s="13">
        <f>Trésorerie!F13</f>
        <v/>
      </c>
    </row>
    <row r="31" ht="18" customHeight="1">
      <c r="B31" s="12" t="inlineStr">
        <is>
          <t>Emprunts</t>
        </is>
      </c>
      <c r="C31" s="13">
        <f>Trésorerie!D14</f>
        <v/>
      </c>
      <c r="D31" s="13">
        <f>Trésorerie!E14</f>
        <v/>
      </c>
      <c r="E31" s="13">
        <f>Trésorerie!F14</f>
        <v/>
      </c>
    </row>
    <row r="32" ht="18" customHeight="1">
      <c r="B32" s="12" t="inlineStr">
        <is>
          <t>Capacité d'autofinancement</t>
        </is>
      </c>
      <c r="C32" s="13">
        <f>Trésorerie!D12</f>
        <v/>
      </c>
      <c r="D32" s="13">
        <f>Trésorerie!E12</f>
        <v/>
      </c>
      <c r="E32" s="13">
        <f>Trésorerie!F12</f>
        <v/>
      </c>
    </row>
    <row r="33" ht="18" customHeight="1">
      <c r="B33" s="14" t="inlineStr">
        <is>
          <t>Total des ressources</t>
        </is>
      </c>
      <c r="C33" s="15">
        <f>SUM(C30:C32)</f>
        <v/>
      </c>
      <c r="D33" s="15">
        <f>SUM(D30:D32)</f>
        <v/>
      </c>
      <c r="E33" s="15">
        <f>SUM(E30:E32)</f>
        <v/>
      </c>
    </row>
    <row r="35" ht="20" customHeight="1">
      <c r="B35" s="6" t="inlineStr">
        <is>
          <t>Trésorerie</t>
        </is>
      </c>
      <c r="C35" s="7">
        <f>Paramètres!$C$14</f>
        <v/>
      </c>
      <c r="D35" s="7">
        <f>Paramètres!$C$15</f>
        <v/>
      </c>
      <c r="E35" s="7">
        <f>Paramètres!$C$16</f>
        <v/>
      </c>
    </row>
    <row r="36" ht="18" customHeight="1">
      <c r="B36" s="19" t="inlineStr">
        <is>
          <t>Trésorerie en fin d'année</t>
        </is>
      </c>
      <c r="C36" s="20">
        <f>Trésorerie!D26</f>
        <v/>
      </c>
      <c r="D36" s="20">
        <f>Trésorerie!E26</f>
        <v/>
      </c>
      <c r="E36" s="20">
        <f>Trésorerie!F26</f>
        <v/>
      </c>
    </row>
    <row r="38">
      <c r="B38" s="21" t="inlineStr">
        <is>
          <t>Prévisionnel établi à partir d'hypothèses : il ne constitue ni une garantie de résultats ni un document comptable. Hypothèses détaillées dans les feuilles Ventes, Charges, Investissements et Financement.</t>
        </is>
      </c>
    </row>
    <row r="39"/>
    <row r="40"/>
    <row r="42">
      <c r="B42" s="22">
        <f>Paramètres!$C$6&amp;" · "&amp;Paramètres!$C$9&amp;" · Prévisionnel financier sur trois ans"</f>
        <v/>
      </c>
    </row>
  </sheetData>
  <mergeCells count="5">
    <mergeCell ref="C2:E2"/>
    <mergeCell ref="C4:E4"/>
    <mergeCell ref="C3:E3"/>
    <mergeCell ref="B38:E40"/>
    <mergeCell ref="B42:E42"/>
  </mergeCells>
  <printOptions horizontalCentered="1"/>
  <pageMargins left="0.5" right="0.5"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B2:C34"/>
  <sheetViews>
    <sheetView showGridLines="0" workbookViewId="0">
      <selection activeCell="A1" sqref="A1"/>
    </sheetView>
  </sheetViews>
  <sheetFormatPr baseColWidth="8" defaultRowHeight="15"/>
  <cols>
    <col width="2" customWidth="1" min="1" max="1"/>
    <col width="50" customWidth="1" min="2" max="2"/>
    <col width="26" customWidth="1" min="3" max="3"/>
    <col width="2" customWidth="1" min="4" max="4"/>
  </cols>
  <sheetData>
    <row r="2">
      <c r="B2" s="23" t="inlineStr">
        <is>
          <t>Paramètres et hypothèses générales</t>
        </is>
      </c>
    </row>
    <row r="3" ht="28" customHeight="1">
      <c r="B3" s="3" t="inlineStr">
        <is>
          <t>Les cases vertes se saisissent. Tout le reste du classeur se calcule à partir d'elles et des feuilles Ventes, Charges, Investissements et Financement.</t>
        </is>
      </c>
    </row>
    <row r="5">
      <c r="B5" s="24" t="inlineStr">
        <is>
          <t>Le projet</t>
        </is>
      </c>
      <c r="C5" s="24" t="n"/>
    </row>
    <row r="6" ht="20" customHeight="1">
      <c r="B6" s="12" t="inlineStr">
        <is>
          <t>Nom de l'entreprise</t>
        </is>
      </c>
      <c r="C6" s="25" t="inlineStr">
        <is>
          <t>Atelier Numérique</t>
        </is>
      </c>
    </row>
    <row r="7" ht="20" customHeight="1">
      <c r="B7" s="12" t="inlineStr">
        <is>
          <t>Activité</t>
        </is>
      </c>
      <c r="C7" s="25" t="inlineStr">
        <is>
          <t>Agence de création de sites web</t>
        </is>
      </c>
    </row>
    <row r="8" ht="20" customHeight="1">
      <c r="B8" s="12" t="inlineStr">
        <is>
          <t>Forme juridique</t>
        </is>
      </c>
      <c r="C8" s="25" t="inlineStr">
        <is>
          <t>SARL</t>
        </is>
      </c>
    </row>
    <row r="9" ht="20" customHeight="1">
      <c r="B9" s="12" t="inlineStr">
        <is>
          <t>Ville</t>
        </is>
      </c>
      <c r="C9" s="25" t="inlineStr">
        <is>
          <t>Lyon</t>
        </is>
      </c>
    </row>
    <row r="10" ht="20" customHeight="1">
      <c r="B10" s="12" t="inlineStr">
        <is>
          <t>Date de début du premier exercice</t>
        </is>
      </c>
      <c r="C10" s="26" t="n">
        <v>46388</v>
      </c>
    </row>
    <row r="11" ht="20" customHeight="1">
      <c r="B11" s="12" t="inlineStr">
        <is>
          <t>Porteur du projet</t>
        </is>
      </c>
      <c r="C11" s="25" t="inlineStr">
        <is>
          <t>Claire Martin</t>
        </is>
      </c>
    </row>
    <row r="13">
      <c r="B13" s="24" t="inlineStr">
        <is>
          <t>Les trois années</t>
        </is>
      </c>
      <c r="C13" s="24" t="n"/>
    </row>
    <row r="14" ht="20" customHeight="1">
      <c r="B14" s="12" t="inlineStr">
        <is>
          <t>Année 1</t>
        </is>
      </c>
      <c r="C14" s="27">
        <f>YEAR(C10)</f>
        <v/>
      </c>
    </row>
    <row r="15" ht="20" customHeight="1">
      <c r="B15" s="12" t="inlineStr">
        <is>
          <t>Année 2</t>
        </is>
      </c>
      <c r="C15" s="27">
        <f>C14+1</f>
        <v/>
      </c>
    </row>
    <row r="16" ht="20" customHeight="1">
      <c r="B16" s="12" t="inlineStr">
        <is>
          <t>Année 3</t>
        </is>
      </c>
      <c r="C16" s="27">
        <f>C15+1</f>
        <v/>
      </c>
    </row>
    <row r="18">
      <c r="B18" s="24" t="inlineStr">
        <is>
          <t>Hypothèses</t>
        </is>
      </c>
      <c r="C18" s="24" t="n"/>
    </row>
    <row r="19" ht="20" customHeight="1">
      <c r="B19" s="12" t="inlineStr">
        <is>
          <t>Soumise à l'impôt sur les sociétés (Oui / Non)</t>
        </is>
      </c>
      <c r="C19" s="25" t="inlineStr">
        <is>
          <t>Oui</t>
        </is>
      </c>
    </row>
    <row r="20" ht="20" customHeight="1">
      <c r="B20" s="12" t="inlineStr">
        <is>
          <t>Taux réduit d'IS (PME éligibles)</t>
        </is>
      </c>
      <c r="C20" s="28" t="n">
        <v>0.15</v>
      </c>
    </row>
    <row r="21" ht="20" customHeight="1">
      <c r="B21" s="12" t="inlineStr">
        <is>
          <t>Plafond du bénéfice au taux réduit</t>
        </is>
      </c>
      <c r="C21" s="29" t="n">
        <v>42500</v>
      </c>
    </row>
    <row r="22" ht="20" customHeight="1">
      <c r="B22" s="12" t="inlineStr">
        <is>
          <t>Taux normal d'IS</t>
        </is>
      </c>
      <c r="C22" s="28" t="n">
        <v>0.25</v>
      </c>
    </row>
    <row r="23" ht="20" customHeight="1">
      <c r="B23" s="12" t="inlineStr">
        <is>
          <t>Délai de paiement des clients (jours)</t>
        </is>
      </c>
      <c r="C23" s="25" t="n">
        <v>30</v>
      </c>
    </row>
    <row r="24" ht="20" customHeight="1">
      <c r="B24" s="12" t="inlineStr">
        <is>
          <t>Délai de paiement des fournisseurs (jours)</t>
        </is>
      </c>
      <c r="C24" s="25" t="n">
        <v>30</v>
      </c>
    </row>
    <row r="25" ht="20" customHeight="1">
      <c r="B25" s="12" t="inlineStr">
        <is>
          <t>Charges patronales (en % du salaire brut, estimation)</t>
        </is>
      </c>
      <c r="C25" s="28" t="n">
        <v>0.42</v>
      </c>
    </row>
    <row r="26" ht="20" customHeight="1">
      <c r="B26" s="12" t="inlineStr">
        <is>
          <t>Cotisations du dirigeant (en % de sa rémunération nette, estimation)</t>
        </is>
      </c>
      <c r="C26" s="28" t="n">
        <v>0.45</v>
      </c>
    </row>
    <row r="27" ht="20" customHeight="1">
      <c r="B27" s="12" t="inlineStr">
        <is>
          <t>Hausse annuelle des charges externes</t>
        </is>
      </c>
      <c r="C27" s="28" t="n">
        <v>0.02</v>
      </c>
    </row>
    <row r="28" ht="20" customHeight="1">
      <c r="B28" s="12" t="inlineStr">
        <is>
          <t>Trésorerie au démarrage</t>
        </is>
      </c>
      <c r="C28" s="29" t="n">
        <v>0</v>
      </c>
    </row>
    <row r="30" ht="40" customHeight="1">
      <c r="B30" s="30" t="inlineStr">
        <is>
          <t>IS 2026 : 15 % jusqu'à 42 500 € de bénéfice pour les PME éligibles (chiffre d'affaires jusqu'à 10 M€, capital libéré et détenu à 75 % au moins par des personnes physiques), 25 % au-delà. Les taux de charges sociales sont des estimations : faites-les valider par votre expert-comptable.</t>
        </is>
      </c>
    </row>
    <row r="32">
      <c r="B32" s="31" t="inlineStr">
        <is>
          <t>Liste</t>
        </is>
      </c>
    </row>
    <row r="33">
      <c r="B33" s="32" t="inlineStr">
        <is>
          <t>Oui</t>
        </is>
      </c>
    </row>
    <row r="34">
      <c r="B34" s="32" t="inlineStr">
        <is>
          <t>Non</t>
        </is>
      </c>
    </row>
  </sheetData>
  <mergeCells count="2">
    <mergeCell ref="B3:C3"/>
    <mergeCell ref="B30:C30"/>
  </mergeCells>
  <dataValidations count="1">
    <dataValidation sqref="C19" showDropDown="0" showInputMessage="0" showErrorMessage="0" allowBlank="0" type="list">
      <formula1>=Paramètres!$B$33:$B$34</formula1>
    </dataValidation>
  </dataValidations>
  <printOptions horizontalCentered="1"/>
  <pageMargins left="0.5" right="0.5" top="0.5" bottom="0.5"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B2:G29"/>
  <sheetViews>
    <sheetView showGridLines="0" workbookViewId="0">
      <selection activeCell="A1" sqref="A1"/>
    </sheetView>
  </sheetViews>
  <sheetFormatPr baseColWidth="8" defaultRowHeight="15"/>
  <cols>
    <col width="2" customWidth="1" min="1" max="1"/>
    <col width="34" customWidth="1" min="2" max="2"/>
    <col width="13" customWidth="1" min="3" max="3"/>
    <col width="13" customWidth="1" min="4" max="4"/>
    <col width="13" customWidth="1" min="5" max="5"/>
    <col width="13" customWidth="1" min="6" max="6"/>
    <col width="13" customWidth="1" min="7" max="7"/>
    <col width="2" customWidth="1" min="8" max="8"/>
  </cols>
  <sheetData>
    <row r="2">
      <c r="B2" s="23" t="inlineStr">
        <is>
          <t>Ventes</t>
        </is>
      </c>
    </row>
    <row r="3" ht="28" customHeight="1">
      <c r="B3" s="3" t="inlineStr">
        <is>
          <t>Une ligne par offre : prix de vente HT, quantités vendues chaque année et coût d'achat unitaire (sous-traitance, licences, marchandises). Le chiffre d'affaires et les achats consommés se calculent en dessous.</t>
        </is>
      </c>
    </row>
    <row r="5" ht="28" customHeight="1">
      <c r="B5" s="33" t="inlineStr">
        <is>
          <t>Offre</t>
        </is>
      </c>
      <c r="C5" s="34" t="inlineStr">
        <is>
          <t>Prix unitaire HT</t>
        </is>
      </c>
      <c r="D5" s="34" t="inlineStr">
        <is>
          <t>Quantités A1</t>
        </is>
      </c>
      <c r="E5" s="34" t="inlineStr">
        <is>
          <t>Quantités A2</t>
        </is>
      </c>
      <c r="F5" s="34" t="inlineStr">
        <is>
          <t>Quantités A3</t>
        </is>
      </c>
      <c r="G5" s="34" t="inlineStr">
        <is>
          <t>Coût d'achat unitaire</t>
        </is>
      </c>
    </row>
    <row r="6" ht="18" customHeight="1">
      <c r="B6" s="35" t="inlineStr">
        <is>
          <t>Sites vitrines</t>
        </is>
      </c>
      <c r="C6" s="36" t="n">
        <v>3300</v>
      </c>
      <c r="D6" s="37" t="n">
        <v>18</v>
      </c>
      <c r="E6" s="37" t="n">
        <v>26</v>
      </c>
      <c r="F6" s="37" t="n">
        <v>32</v>
      </c>
      <c r="G6" s="36" t="n">
        <v>300</v>
      </c>
    </row>
    <row r="7" ht="18" customHeight="1">
      <c r="B7" s="35" t="inlineStr">
        <is>
          <t>Boutiques en ligne</t>
        </is>
      </c>
      <c r="C7" s="36" t="n">
        <v>7500</v>
      </c>
      <c r="D7" s="37" t="n">
        <v>4</v>
      </c>
      <c r="E7" s="37" t="n">
        <v>7</v>
      </c>
      <c r="F7" s="37" t="n">
        <v>10</v>
      </c>
      <c r="G7" s="36" t="n">
        <v>900</v>
      </c>
    </row>
    <row r="8" ht="18" customHeight="1">
      <c r="B8" s="35" t="inlineStr">
        <is>
          <t>Contrats de maintenance (par an)</t>
        </is>
      </c>
      <c r="C8" s="36" t="n">
        <v>900</v>
      </c>
      <c r="D8" s="37" t="n">
        <v>15</v>
      </c>
      <c r="E8" s="37" t="n">
        <v>35</v>
      </c>
      <c r="F8" s="37" t="n">
        <v>60</v>
      </c>
      <c r="G8" s="36" t="n">
        <v>120</v>
      </c>
    </row>
    <row r="9" ht="18" customHeight="1">
      <c r="B9" s="35" t="inlineStr">
        <is>
          <t>Journées de formation</t>
        </is>
      </c>
      <c r="C9" s="36" t="n">
        <v>1200</v>
      </c>
      <c r="D9" s="37" t="n">
        <v>8</v>
      </c>
      <c r="E9" s="37" t="n">
        <v>12</v>
      </c>
      <c r="F9" s="37" t="n">
        <v>16</v>
      </c>
      <c r="G9" s="36" t="n">
        <v>0</v>
      </c>
    </row>
    <row r="10" ht="18" customHeight="1">
      <c r="B10" s="35" t="n"/>
      <c r="C10" s="36" t="n"/>
      <c r="D10" s="37" t="n"/>
      <c r="E10" s="37" t="n"/>
      <c r="F10" s="37" t="n"/>
      <c r="G10" s="36" t="n"/>
    </row>
    <row r="11" ht="18" customHeight="1">
      <c r="B11" s="35" t="n"/>
      <c r="C11" s="36" t="n"/>
      <c r="D11" s="37" t="n"/>
      <c r="E11" s="37" t="n"/>
      <c r="F11" s="37" t="n"/>
      <c r="G11" s="36" t="n"/>
    </row>
    <row r="13" ht="20" customHeight="1">
      <c r="B13" s="6" t="inlineStr">
        <is>
          <t>Chiffre d'affaires HT</t>
        </is>
      </c>
      <c r="C13" s="38" t="n"/>
      <c r="D13" s="7">
        <f>Paramètres!$C$14</f>
        <v/>
      </c>
      <c r="E13" s="7">
        <f>Paramètres!$C$15</f>
        <v/>
      </c>
      <c r="F13" s="7">
        <f>Paramètres!$C$16</f>
        <v/>
      </c>
      <c r="G13" s="39" t="n"/>
    </row>
    <row r="14" ht="18" customHeight="1">
      <c r="B14" s="12">
        <f>IF(B6="","",B6)</f>
        <v/>
      </c>
      <c r="C14" s="40" t="n"/>
      <c r="D14" s="13">
        <f>$C6*D6</f>
        <v/>
      </c>
      <c r="E14" s="13">
        <f>$C6*E6</f>
        <v/>
      </c>
      <c r="F14" s="13">
        <f>$C6*F6</f>
        <v/>
      </c>
    </row>
    <row r="15" ht="18" customHeight="1">
      <c r="B15" s="12">
        <f>IF(B7="","",B7)</f>
        <v/>
      </c>
      <c r="C15" s="40" t="n"/>
      <c r="D15" s="13">
        <f>$C7*D7</f>
        <v/>
      </c>
      <c r="E15" s="13">
        <f>$C7*E7</f>
        <v/>
      </c>
      <c r="F15" s="13">
        <f>$C7*F7</f>
        <v/>
      </c>
    </row>
    <row r="16" ht="18" customHeight="1">
      <c r="B16" s="12">
        <f>IF(B8="","",B8)</f>
        <v/>
      </c>
      <c r="C16" s="40" t="n"/>
      <c r="D16" s="13">
        <f>$C8*D8</f>
        <v/>
      </c>
      <c r="E16" s="13">
        <f>$C8*E8</f>
        <v/>
      </c>
      <c r="F16" s="13">
        <f>$C8*F8</f>
        <v/>
      </c>
    </row>
    <row r="17" ht="18" customHeight="1">
      <c r="B17" s="12">
        <f>IF(B9="","",B9)</f>
        <v/>
      </c>
      <c r="C17" s="40" t="n"/>
      <c r="D17" s="13">
        <f>$C9*D9</f>
        <v/>
      </c>
      <c r="E17" s="13">
        <f>$C9*E9</f>
        <v/>
      </c>
      <c r="F17" s="13">
        <f>$C9*F9</f>
        <v/>
      </c>
    </row>
    <row r="18" ht="18" customHeight="1">
      <c r="B18" s="12">
        <f>IF(B10="","",B10)</f>
        <v/>
      </c>
      <c r="C18" s="40" t="n"/>
      <c r="D18" s="13">
        <f>$C10*D10</f>
        <v/>
      </c>
      <c r="E18" s="13">
        <f>$C10*E10</f>
        <v/>
      </c>
      <c r="F18" s="13">
        <f>$C10*F10</f>
        <v/>
      </c>
    </row>
    <row r="19" ht="18" customHeight="1">
      <c r="B19" s="12">
        <f>IF(B11="","",B11)</f>
        <v/>
      </c>
      <c r="C19" s="40" t="n"/>
      <c r="D19" s="13">
        <f>$C11*D11</f>
        <v/>
      </c>
      <c r="E19" s="13">
        <f>$C11*E11</f>
        <v/>
      </c>
      <c r="F19" s="13">
        <f>$C11*F11</f>
        <v/>
      </c>
    </row>
    <row r="20" ht="18" customHeight="1">
      <c r="B20" s="14" t="inlineStr">
        <is>
          <t>Total</t>
        </is>
      </c>
      <c r="C20" s="41" t="n"/>
      <c r="D20" s="15">
        <f>SUM(D14:D19)</f>
        <v/>
      </c>
      <c r="E20" s="15">
        <f>SUM(E14:E19)</f>
        <v/>
      </c>
      <c r="F20" s="15">
        <f>SUM(F14:F19)</f>
        <v/>
      </c>
    </row>
    <row r="22" ht="20" customHeight="1">
      <c r="B22" s="6" t="inlineStr">
        <is>
          <t>Achats consommés HT</t>
        </is>
      </c>
      <c r="C22" s="38" t="n"/>
      <c r="D22" s="7">
        <f>Paramètres!$C$14</f>
        <v/>
      </c>
      <c r="E22" s="7">
        <f>Paramètres!$C$15</f>
        <v/>
      </c>
      <c r="F22" s="7">
        <f>Paramètres!$C$16</f>
        <v/>
      </c>
      <c r="G22" s="39" t="n"/>
    </row>
    <row r="23" ht="18" customHeight="1">
      <c r="B23" s="12">
        <f>IF(B6="","",B6)</f>
        <v/>
      </c>
      <c r="C23" s="40" t="n"/>
      <c r="D23" s="13">
        <f>$G6*D6</f>
        <v/>
      </c>
      <c r="E23" s="13">
        <f>$G6*E6</f>
        <v/>
      </c>
      <c r="F23" s="13">
        <f>$G6*F6</f>
        <v/>
      </c>
    </row>
    <row r="24" ht="18" customHeight="1">
      <c r="B24" s="12">
        <f>IF(B7="","",B7)</f>
        <v/>
      </c>
      <c r="C24" s="40" t="n"/>
      <c r="D24" s="13">
        <f>$G7*D7</f>
        <v/>
      </c>
      <c r="E24" s="13">
        <f>$G7*E7</f>
        <v/>
      </c>
      <c r="F24" s="13">
        <f>$G7*F7</f>
        <v/>
      </c>
    </row>
    <row r="25" ht="18" customHeight="1">
      <c r="B25" s="12">
        <f>IF(B8="","",B8)</f>
        <v/>
      </c>
      <c r="C25" s="40" t="n"/>
      <c r="D25" s="13">
        <f>$G8*D8</f>
        <v/>
      </c>
      <c r="E25" s="13">
        <f>$G8*E8</f>
        <v/>
      </c>
      <c r="F25" s="13">
        <f>$G8*F8</f>
        <v/>
      </c>
    </row>
    <row r="26" ht="18" customHeight="1">
      <c r="B26" s="12">
        <f>IF(B9="","",B9)</f>
        <v/>
      </c>
      <c r="C26" s="40" t="n"/>
      <c r="D26" s="13">
        <f>$G9*D9</f>
        <v/>
      </c>
      <c r="E26" s="13">
        <f>$G9*E9</f>
        <v/>
      </c>
      <c r="F26" s="13">
        <f>$G9*F9</f>
        <v/>
      </c>
    </row>
    <row r="27" ht="18" customHeight="1">
      <c r="B27" s="12">
        <f>IF(B10="","",B10)</f>
        <v/>
      </c>
      <c r="C27" s="40" t="n"/>
      <c r="D27" s="13">
        <f>$G10*D10</f>
        <v/>
      </c>
      <c r="E27" s="13">
        <f>$G10*E10</f>
        <v/>
      </c>
      <c r="F27" s="13">
        <f>$G10*F10</f>
        <v/>
      </c>
    </row>
    <row r="28" ht="18" customHeight="1">
      <c r="B28" s="12">
        <f>IF(B11="","",B11)</f>
        <v/>
      </c>
      <c r="C28" s="40" t="n"/>
      <c r="D28" s="13">
        <f>$G11*D11</f>
        <v/>
      </c>
      <c r="E28" s="13">
        <f>$G11*E11</f>
        <v/>
      </c>
      <c r="F28" s="13">
        <f>$G11*F11</f>
        <v/>
      </c>
    </row>
    <row r="29" ht="18" customHeight="1">
      <c r="B29" s="14" t="inlineStr">
        <is>
          <t>Total</t>
        </is>
      </c>
      <c r="C29" s="41" t="n"/>
      <c r="D29" s="15">
        <f>SUM(D23:D28)</f>
        <v/>
      </c>
      <c r="E29" s="15">
        <f>SUM(E23:E28)</f>
        <v/>
      </c>
      <c r="F29" s="15">
        <f>SUM(F23:F28)</f>
        <v/>
      </c>
    </row>
  </sheetData>
  <mergeCells count="1">
    <mergeCell ref="B3:F3"/>
  </mergeCells>
  <printOptions horizontalCentered="1"/>
  <pageMargins left="0.5" right="0.5" top="0.5" bottom="0.5"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B2:F34"/>
  <sheetViews>
    <sheetView showGridLines="0" workbookViewId="0">
      <selection activeCell="A1" sqref="A1"/>
    </sheetView>
  </sheetViews>
  <sheetFormatPr baseColWidth="8" defaultRowHeight="15"/>
  <cols>
    <col width="2" customWidth="1" min="1" max="1"/>
    <col width="42" customWidth="1" min="2" max="2"/>
    <col width="14" customWidth="1" min="3" max="3"/>
    <col width="15" customWidth="1" min="4" max="4"/>
    <col width="15" customWidth="1" min="5" max="5"/>
    <col width="15" customWidth="1" min="6" max="6"/>
    <col width="2" customWidth="1" min="7" max="7"/>
  </cols>
  <sheetData>
    <row r="2">
      <c r="B2" s="23" t="inlineStr">
        <is>
          <t>Charges</t>
        </is>
      </c>
    </row>
    <row r="3" ht="28" customHeight="1">
      <c r="B3" s="3" t="inlineStr">
        <is>
          <t>Saisissez la première année : les années 2 et 3 suivent la hausse annuelle fixée dans Paramètres. Vous pouvez remplacer n'importe quelle formule par votre propre montant.</t>
        </is>
      </c>
    </row>
    <row r="5" ht="20" customHeight="1">
      <c r="B5" s="6" t="inlineStr">
        <is>
          <t>Charges externes (HT)</t>
        </is>
      </c>
      <c r="C5" s="38" t="n"/>
      <c r="D5" s="7">
        <f>Paramètres!$C$14</f>
        <v/>
      </c>
      <c r="E5" s="7">
        <f>Paramètres!$C$15</f>
        <v/>
      </c>
      <c r="F5" s="7">
        <f>Paramètres!$C$16</f>
        <v/>
      </c>
    </row>
    <row r="6" ht="18" customHeight="1">
      <c r="B6" s="35" t="inlineStr">
        <is>
          <t>Loyer et charges locatives</t>
        </is>
      </c>
      <c r="C6" s="42" t="n"/>
      <c r="D6" s="36" t="n">
        <v>9600</v>
      </c>
      <c r="E6" s="13">
        <f>D6*(1+Paramètres!$C$27)</f>
        <v/>
      </c>
      <c r="F6" s="13">
        <f>E6*(1+Paramètres!$C$27)</f>
        <v/>
      </c>
    </row>
    <row r="7" ht="18" customHeight="1">
      <c r="B7" s="35" t="inlineStr">
        <is>
          <t>Logiciels et abonnements</t>
        </is>
      </c>
      <c r="C7" s="42" t="n"/>
      <c r="D7" s="36" t="n">
        <v>3600</v>
      </c>
      <c r="E7" s="13">
        <f>D7*(1+Paramètres!$C$27)</f>
        <v/>
      </c>
      <c r="F7" s="13">
        <f>E7*(1+Paramètres!$C$27)</f>
        <v/>
      </c>
    </row>
    <row r="8" ht="18" customHeight="1">
      <c r="B8" s="35" t="inlineStr">
        <is>
          <t>Assurance responsabilité civile pro</t>
        </is>
      </c>
      <c r="C8" s="42" t="n"/>
      <c r="D8" s="36" t="n">
        <v>900</v>
      </c>
      <c r="E8" s="13">
        <f>D8*(1+Paramètres!$C$27)</f>
        <v/>
      </c>
      <c r="F8" s="13">
        <f>E8*(1+Paramètres!$C$27)</f>
        <v/>
      </c>
    </row>
    <row r="9" ht="18" customHeight="1">
      <c r="B9" s="35" t="inlineStr">
        <is>
          <t>Expert-comptable</t>
        </is>
      </c>
      <c r="C9" s="42" t="n"/>
      <c r="D9" s="36" t="n">
        <v>2400</v>
      </c>
      <c r="E9" s="13">
        <f>D9*(1+Paramètres!$C$27)</f>
        <v/>
      </c>
      <c r="F9" s="13">
        <f>E9*(1+Paramètres!$C$27)</f>
        <v/>
      </c>
    </row>
    <row r="10" ht="18" customHeight="1">
      <c r="B10" s="35" t="inlineStr">
        <is>
          <t>Publicité et marketing</t>
        </is>
      </c>
      <c r="C10" s="42" t="n"/>
      <c r="D10" s="36" t="n">
        <v>4000</v>
      </c>
      <c r="E10" s="13">
        <f>D10*(1+Paramètres!$C$27)</f>
        <v/>
      </c>
      <c r="F10" s="13">
        <f>E10*(1+Paramètres!$C$27)</f>
        <v/>
      </c>
    </row>
    <row r="11" ht="18" customHeight="1">
      <c r="B11" s="35" t="inlineStr">
        <is>
          <t>Téléphone et internet</t>
        </is>
      </c>
      <c r="C11" s="42" t="n"/>
      <c r="D11" s="36" t="n">
        <v>960</v>
      </c>
      <c r="E11" s="13">
        <f>D11*(1+Paramètres!$C$27)</f>
        <v/>
      </c>
      <c r="F11" s="13">
        <f>E11*(1+Paramètres!$C$27)</f>
        <v/>
      </c>
    </row>
    <row r="12" ht="18" customHeight="1">
      <c r="B12" s="35" t="inlineStr">
        <is>
          <t>Déplacements</t>
        </is>
      </c>
      <c r="C12" s="42" t="n"/>
      <c r="D12" s="36" t="n">
        <v>2000</v>
      </c>
      <c r="E12" s="13">
        <f>D12*(1+Paramètres!$C$27)</f>
        <v/>
      </c>
      <c r="F12" s="13">
        <f>E12*(1+Paramètres!$C$27)</f>
        <v/>
      </c>
    </row>
    <row r="13" ht="18" customHeight="1">
      <c r="B13" s="35" t="inlineStr">
        <is>
          <t>Frais bancaires</t>
        </is>
      </c>
      <c r="C13" s="42" t="n"/>
      <c r="D13" s="36" t="n">
        <v>360</v>
      </c>
      <c r="E13" s="13">
        <f>D13*(1+Paramètres!$C$27)</f>
        <v/>
      </c>
      <c r="F13" s="13">
        <f>E13*(1+Paramètres!$C$27)</f>
        <v/>
      </c>
    </row>
    <row r="14" ht="18" customHeight="1">
      <c r="B14" s="35" t="inlineStr">
        <is>
          <t>Fournitures</t>
        </is>
      </c>
      <c r="C14" s="42" t="n"/>
      <c r="D14" s="36" t="n">
        <v>600</v>
      </c>
      <c r="E14" s="13">
        <f>D14*(1+Paramètres!$C$27)</f>
        <v/>
      </c>
      <c r="F14" s="13">
        <f>E14*(1+Paramètres!$C$27)</f>
        <v/>
      </c>
    </row>
    <row r="15" ht="18" customHeight="1">
      <c r="B15" s="35" t="inlineStr">
        <is>
          <t>Formation</t>
        </is>
      </c>
      <c r="C15" s="42" t="n"/>
      <c r="D15" s="36" t="n">
        <v>1000</v>
      </c>
      <c r="E15" s="13">
        <f>D15*(1+Paramètres!$C$27)</f>
        <v/>
      </c>
      <c r="F15" s="13">
        <f>E15*(1+Paramètres!$C$27)</f>
        <v/>
      </c>
    </row>
    <row r="16" ht="18" customHeight="1">
      <c r="B16" s="35" t="inlineStr">
        <is>
          <t>Divers</t>
        </is>
      </c>
      <c r="C16" s="42" t="n"/>
      <c r="D16" s="36" t="n">
        <v>1200</v>
      </c>
      <c r="E16" s="13">
        <f>D16*(1+Paramètres!$C$27)</f>
        <v/>
      </c>
      <c r="F16" s="13">
        <f>E16*(1+Paramètres!$C$27)</f>
        <v/>
      </c>
    </row>
    <row r="17" ht="18" customHeight="1">
      <c r="B17" s="35" t="n"/>
      <c r="C17" s="42" t="n"/>
      <c r="D17" s="36" t="n"/>
      <c r="E17" s="13">
        <f>D17*(1+Paramètres!$C$27)</f>
        <v/>
      </c>
      <c r="F17" s="13">
        <f>E17*(1+Paramètres!$C$27)</f>
        <v/>
      </c>
    </row>
    <row r="18" ht="18" customHeight="1">
      <c r="B18" s="14" t="inlineStr">
        <is>
          <t>Total charges externes</t>
        </is>
      </c>
      <c r="C18" s="41" t="n"/>
      <c r="D18" s="15">
        <f>SUM(D6:D17)</f>
        <v/>
      </c>
      <c r="E18" s="15">
        <f>SUM(E6:E17)</f>
        <v/>
      </c>
      <c r="F18" s="15">
        <f>SUM(F6:F17)</f>
        <v/>
      </c>
    </row>
    <row r="20" ht="20" customHeight="1">
      <c r="B20" s="6" t="inlineStr">
        <is>
          <t>Impôts et taxes</t>
        </is>
      </c>
      <c r="C20" s="38" t="n"/>
      <c r="D20" s="7">
        <f>Paramètres!$C$14</f>
        <v/>
      </c>
      <c r="E20" s="7">
        <f>Paramètres!$C$15</f>
        <v/>
      </c>
      <c r="F20" s="7">
        <f>Paramètres!$C$16</f>
        <v/>
      </c>
    </row>
    <row r="21" ht="18" customHeight="1">
      <c r="B21" s="12" t="inlineStr">
        <is>
          <t>Cotisation foncière des entreprises (CFE)</t>
        </is>
      </c>
      <c r="C21" s="40" t="n"/>
      <c r="D21" s="36" t="n">
        <v>0</v>
      </c>
      <c r="E21" s="36" t="n">
        <v>600</v>
      </c>
      <c r="F21" s="36" t="n">
        <v>650</v>
      </c>
    </row>
    <row r="22" ht="18" customHeight="1">
      <c r="B22" s="12" t="inlineStr">
        <is>
          <t>Autres impôts et taxes</t>
        </is>
      </c>
      <c r="C22" s="40" t="n"/>
      <c r="D22" s="36" t="n">
        <v>150</v>
      </c>
      <c r="E22" s="36" t="n">
        <v>200</v>
      </c>
      <c r="F22" s="36" t="n">
        <v>250</v>
      </c>
    </row>
    <row r="23" ht="18" customHeight="1">
      <c r="B23" s="14" t="inlineStr">
        <is>
          <t>Total impôts et taxes</t>
        </is>
      </c>
      <c r="C23" s="41" t="n"/>
      <c r="D23" s="15">
        <f>SUM(D21:D22)</f>
        <v/>
      </c>
      <c r="E23" s="15">
        <f>SUM(E21:E22)</f>
        <v/>
      </c>
      <c r="F23" s="15">
        <f>SUM(F21:F22)</f>
        <v/>
      </c>
    </row>
    <row r="25" ht="20" customHeight="1">
      <c r="B25" s="6" t="inlineStr">
        <is>
          <t>Salariés</t>
        </is>
      </c>
      <c r="C25" s="38" t="n"/>
      <c r="D25" s="7">
        <f>Paramètres!$C$14</f>
        <v/>
      </c>
      <c r="E25" s="7">
        <f>Paramètres!$C$15</f>
        <v/>
      </c>
      <c r="F25" s="7">
        <f>Paramètres!$C$16</f>
        <v/>
      </c>
    </row>
    <row r="26" ht="18" customHeight="1">
      <c r="B26" s="12" t="inlineStr">
        <is>
          <t>Effectif (équivalent temps plein)</t>
        </is>
      </c>
      <c r="C26" s="40" t="n"/>
      <c r="D26" s="43" t="n">
        <v>0</v>
      </c>
      <c r="E26" s="43" t="n">
        <v>1</v>
      </c>
      <c r="F26" s="43" t="n">
        <v>2</v>
      </c>
    </row>
    <row r="27" ht="18" customHeight="1">
      <c r="B27" s="12" t="inlineStr">
        <is>
          <t>Salaires bruts annuels</t>
        </is>
      </c>
      <c r="C27" s="40" t="n"/>
      <c r="D27" s="36" t="n">
        <v>0</v>
      </c>
      <c r="E27" s="36" t="n">
        <v>32000</v>
      </c>
      <c r="F27" s="36" t="n">
        <v>66000</v>
      </c>
    </row>
    <row r="28" ht="18" customHeight="1">
      <c r="B28" s="12" t="inlineStr">
        <is>
          <t>Charges patronales</t>
        </is>
      </c>
      <c r="C28" s="40" t="n"/>
      <c r="D28" s="13">
        <f>D27*Paramètres!$C$25</f>
        <v/>
      </c>
      <c r="E28" s="13">
        <f>E27*Paramètres!$C$25</f>
        <v/>
      </c>
      <c r="F28" s="13">
        <f>F27*Paramètres!$C$25</f>
        <v/>
      </c>
    </row>
    <row r="29" ht="18" customHeight="1">
      <c r="B29" s="14" t="inlineStr">
        <is>
          <t>Total salariés</t>
        </is>
      </c>
      <c r="C29" s="41" t="n"/>
      <c r="D29" s="15">
        <f>D27+D28</f>
        <v/>
      </c>
      <c r="E29" s="15">
        <f>E27+E28</f>
        <v/>
      </c>
      <c r="F29" s="15">
        <f>F27+F28</f>
        <v/>
      </c>
    </row>
    <row r="31" ht="20" customHeight="1">
      <c r="B31" s="6" t="inlineStr">
        <is>
          <t>Dirigeant</t>
        </is>
      </c>
      <c r="C31" s="38" t="n"/>
      <c r="D31" s="7">
        <f>Paramètres!$C$14</f>
        <v/>
      </c>
      <c r="E31" s="7">
        <f>Paramètres!$C$15</f>
        <v/>
      </c>
      <c r="F31" s="7">
        <f>Paramètres!$C$16</f>
        <v/>
      </c>
    </row>
    <row r="32" ht="18" customHeight="1">
      <c r="B32" s="12" t="inlineStr">
        <is>
          <t>Rémunération nette</t>
        </is>
      </c>
      <c r="C32" s="40" t="n"/>
      <c r="D32" s="36" t="n">
        <v>30000</v>
      </c>
      <c r="E32" s="36" t="n">
        <v>34000</v>
      </c>
      <c r="F32" s="36" t="n">
        <v>38000</v>
      </c>
    </row>
    <row r="33" ht="18" customHeight="1">
      <c r="B33" s="12" t="inlineStr">
        <is>
          <t>Cotisations sociales</t>
        </is>
      </c>
      <c r="C33" s="40" t="n"/>
      <c r="D33" s="13">
        <f>D32*Paramètres!$C$26</f>
        <v/>
      </c>
      <c r="E33" s="13">
        <f>E32*Paramètres!$C$26</f>
        <v/>
      </c>
      <c r="F33" s="13">
        <f>F32*Paramètres!$C$26</f>
        <v/>
      </c>
    </row>
    <row r="34" ht="18" customHeight="1">
      <c r="B34" s="14" t="inlineStr">
        <is>
          <t>Total dirigeant</t>
        </is>
      </c>
      <c r="C34" s="41" t="n"/>
      <c r="D34" s="15">
        <f>D32+D33</f>
        <v/>
      </c>
      <c r="E34" s="15">
        <f>E32+E33</f>
        <v/>
      </c>
      <c r="F34" s="15">
        <f>F32+F33</f>
        <v/>
      </c>
    </row>
  </sheetData>
  <mergeCells count="1">
    <mergeCell ref="B3:F3"/>
  </mergeCells>
  <printOptions horizontalCentered="1"/>
  <pageMargins left="0.5" right="0.5" top="0.5" bottom="0.5" header="0.5" footer="0.5"/>
  <pageSetup orientation="portrait" paperSize="9" fitToHeight="1" fitToWidth="1"/>
</worksheet>
</file>

<file path=xl/worksheets/sheet5.xml><?xml version="1.0" encoding="utf-8"?>
<worksheet xmlns="http://schemas.openxmlformats.org/spreadsheetml/2006/main">
  <sheetPr>
    <outlinePr summaryBelow="1" summaryRight="1"/>
    <pageSetUpPr fitToPage="1"/>
  </sheetPr>
  <dimension ref="B2:F21"/>
  <sheetViews>
    <sheetView showGridLines="0" workbookViewId="0">
      <selection activeCell="A1" sqref="A1"/>
    </sheetView>
  </sheetViews>
  <sheetFormatPr baseColWidth="8" defaultRowHeight="15"/>
  <cols>
    <col width="2" customWidth="1" min="1" max="1"/>
    <col width="42" customWidth="1" min="2" max="2"/>
    <col width="14" customWidth="1" min="3" max="3"/>
    <col width="15" customWidth="1" min="4" max="4"/>
    <col width="15" customWidth="1" min="5" max="5"/>
    <col width="15" customWidth="1" min="6" max="6"/>
    <col width="2" customWidth="1" min="7" max="7"/>
  </cols>
  <sheetData>
    <row r="2">
      <c r="B2" s="23" t="inlineStr">
        <is>
          <t>Investissements</t>
        </is>
      </c>
    </row>
    <row r="3" ht="28" customHeight="1">
      <c r="B3" s="3" t="inlineStr">
        <is>
          <t>Montant HT de chaque acquisition, dans la colonne de l'année d'achat, et durée d'amortissement. Amortissement linéaire en année pleine (simplification).</t>
        </is>
      </c>
    </row>
    <row r="5" ht="20" customHeight="1">
      <c r="B5" s="6" t="inlineStr">
        <is>
          <t>Acquisitions HT</t>
        </is>
      </c>
      <c r="C5" s="38" t="inlineStr">
        <is>
          <t>Durée (ans)</t>
        </is>
      </c>
      <c r="D5" s="7">
        <f>Paramètres!$C$14</f>
        <v/>
      </c>
      <c r="E5" s="7">
        <f>Paramètres!$C$15</f>
        <v/>
      </c>
      <c r="F5" s="7">
        <f>Paramètres!$C$16</f>
        <v/>
      </c>
    </row>
    <row r="6" ht="18" customHeight="1">
      <c r="B6" s="35" t="inlineStr">
        <is>
          <t>Matériel informatique</t>
        </is>
      </c>
      <c r="C6" s="44" t="n">
        <v>3</v>
      </c>
      <c r="D6" s="36" t="n">
        <v>6000</v>
      </c>
      <c r="E6" s="36" t="n">
        <v>3000</v>
      </c>
      <c r="F6" s="36" t="n">
        <v>3000</v>
      </c>
    </row>
    <row r="7" ht="18" customHeight="1">
      <c r="B7" s="35" t="inlineStr">
        <is>
          <t>Mobilier</t>
        </is>
      </c>
      <c r="C7" s="44" t="n">
        <v>5</v>
      </c>
      <c r="D7" s="36" t="n">
        <v>3000</v>
      </c>
      <c r="E7" s="36" t="n">
        <v>0</v>
      </c>
      <c r="F7" s="36" t="n">
        <v>0</v>
      </c>
    </row>
    <row r="8" ht="18" customHeight="1">
      <c r="B8" s="35" t="inlineStr">
        <is>
          <t>Site web et identité visuelle</t>
        </is>
      </c>
      <c r="C8" s="44" t="n">
        <v>3</v>
      </c>
      <c r="D8" s="36" t="n">
        <v>4000</v>
      </c>
      <c r="E8" s="36" t="n">
        <v>0</v>
      </c>
      <c r="F8" s="36" t="n">
        <v>0</v>
      </c>
    </row>
    <row r="9" ht="18" customHeight="1">
      <c r="B9" s="35" t="inlineStr">
        <is>
          <t>Logiciels</t>
        </is>
      </c>
      <c r="C9" s="44" t="n">
        <v>3</v>
      </c>
      <c r="D9" s="36" t="n">
        <v>1500</v>
      </c>
      <c r="E9" s="36" t="n">
        <v>0</v>
      </c>
      <c r="F9" s="36" t="n">
        <v>1000</v>
      </c>
    </row>
    <row r="10" ht="18" customHeight="1">
      <c r="B10" s="35" t="n"/>
      <c r="C10" s="44" t="n"/>
      <c r="D10" s="36" t="n"/>
      <c r="E10" s="36" t="n"/>
      <c r="F10" s="36" t="n"/>
    </row>
    <row r="11" ht="18" customHeight="1">
      <c r="B11" s="35" t="n"/>
      <c r="C11" s="44" t="n"/>
      <c r="D11" s="36" t="n"/>
      <c r="E11" s="36" t="n"/>
      <c r="F11" s="36" t="n"/>
    </row>
    <row r="12" ht="18" customHeight="1">
      <c r="B12" s="14" t="inlineStr">
        <is>
          <t>Total des investissements</t>
        </is>
      </c>
      <c r="C12" s="41" t="n"/>
      <c r="D12" s="15">
        <f>SUM(D6:D11)</f>
        <v/>
      </c>
      <c r="E12" s="15">
        <f>SUM(E6:E11)</f>
        <v/>
      </c>
      <c r="F12" s="15">
        <f>SUM(F6:F11)</f>
        <v/>
      </c>
    </row>
    <row r="14" ht="20" customHeight="1">
      <c r="B14" s="6" t="inlineStr">
        <is>
          <t>Dotations aux amortissements</t>
        </is>
      </c>
      <c r="C14" s="38" t="n"/>
      <c r="D14" s="7">
        <f>Paramètres!$C$14</f>
        <v/>
      </c>
      <c r="E14" s="7">
        <f>Paramètres!$C$15</f>
        <v/>
      </c>
      <c r="F14" s="7">
        <f>Paramètres!$C$16</f>
        <v/>
      </c>
    </row>
    <row r="15" ht="18" customHeight="1">
      <c r="B15" s="12">
        <f>IF(B6="","",B6)</f>
        <v/>
      </c>
      <c r="C15" s="40" t="n"/>
      <c r="D15" s="13">
        <f>IF(N($C6)=0,0,D6/$C6)</f>
        <v/>
      </c>
      <c r="E15" s="13">
        <f>IF(N($C6)=0,0,D6/$C6*($C6&gt;=2)+E6/$C6)</f>
        <v/>
      </c>
      <c r="F15" s="13">
        <f>IF(N($C6)=0,0,D6/$C6*($C6&gt;=3)+E6/$C6*($C6&gt;=2)+F6/$C6)</f>
        <v/>
      </c>
    </row>
    <row r="16" ht="18" customHeight="1">
      <c r="B16" s="12">
        <f>IF(B7="","",B7)</f>
        <v/>
      </c>
      <c r="C16" s="40" t="n"/>
      <c r="D16" s="13">
        <f>IF(N($C7)=0,0,D7/$C7)</f>
        <v/>
      </c>
      <c r="E16" s="13">
        <f>IF(N($C7)=0,0,D7/$C7*($C7&gt;=2)+E7/$C7)</f>
        <v/>
      </c>
      <c r="F16" s="13">
        <f>IF(N($C7)=0,0,D7/$C7*($C7&gt;=3)+E7/$C7*($C7&gt;=2)+F7/$C7)</f>
        <v/>
      </c>
    </row>
    <row r="17" ht="18" customHeight="1">
      <c r="B17" s="12">
        <f>IF(B8="","",B8)</f>
        <v/>
      </c>
      <c r="C17" s="40" t="n"/>
      <c r="D17" s="13">
        <f>IF(N($C8)=0,0,D8/$C8)</f>
        <v/>
      </c>
      <c r="E17" s="13">
        <f>IF(N($C8)=0,0,D8/$C8*($C8&gt;=2)+E8/$C8)</f>
        <v/>
      </c>
      <c r="F17" s="13">
        <f>IF(N($C8)=0,0,D8/$C8*($C8&gt;=3)+E8/$C8*($C8&gt;=2)+F8/$C8)</f>
        <v/>
      </c>
    </row>
    <row r="18" ht="18" customHeight="1">
      <c r="B18" s="12">
        <f>IF(B9="","",B9)</f>
        <v/>
      </c>
      <c r="C18" s="40" t="n"/>
      <c r="D18" s="13">
        <f>IF(N($C9)=0,0,D9/$C9)</f>
        <v/>
      </c>
      <c r="E18" s="13">
        <f>IF(N($C9)=0,0,D9/$C9*($C9&gt;=2)+E9/$C9)</f>
        <v/>
      </c>
      <c r="F18" s="13">
        <f>IF(N($C9)=0,0,D9/$C9*($C9&gt;=3)+E9/$C9*($C9&gt;=2)+F9/$C9)</f>
        <v/>
      </c>
    </row>
    <row r="19" ht="18" customHeight="1">
      <c r="B19" s="12">
        <f>IF(B10="","",B10)</f>
        <v/>
      </c>
      <c r="C19" s="40" t="n"/>
      <c r="D19" s="13">
        <f>IF(N($C10)=0,0,D10/$C10)</f>
        <v/>
      </c>
      <c r="E19" s="13">
        <f>IF(N($C10)=0,0,D10/$C10*($C10&gt;=2)+E10/$C10)</f>
        <v/>
      </c>
      <c r="F19" s="13">
        <f>IF(N($C10)=0,0,D10/$C10*($C10&gt;=3)+E10/$C10*($C10&gt;=2)+F10/$C10)</f>
        <v/>
      </c>
    </row>
    <row r="20" ht="18" customHeight="1">
      <c r="B20" s="12">
        <f>IF(B11="","",B11)</f>
        <v/>
      </c>
      <c r="C20" s="40" t="n"/>
      <c r="D20" s="13">
        <f>IF(N($C11)=0,0,D11/$C11)</f>
        <v/>
      </c>
      <c r="E20" s="13">
        <f>IF(N($C11)=0,0,D11/$C11*($C11&gt;=2)+E11/$C11)</f>
        <v/>
      </c>
      <c r="F20" s="13">
        <f>IF(N($C11)=0,0,D11/$C11*($C11&gt;=3)+E11/$C11*($C11&gt;=2)+F11/$C11)</f>
        <v/>
      </c>
    </row>
    <row r="21" ht="18" customHeight="1">
      <c r="B21" s="14" t="inlineStr">
        <is>
          <t>Total des dotations</t>
        </is>
      </c>
      <c r="C21" s="41" t="n"/>
      <c r="D21" s="15">
        <f>SUM(D15:D20)</f>
        <v/>
      </c>
      <c r="E21" s="15">
        <f>SUM(E15:E20)</f>
        <v/>
      </c>
      <c r="F21" s="15">
        <f>SUM(F15:F20)</f>
        <v/>
      </c>
    </row>
  </sheetData>
  <mergeCells count="1">
    <mergeCell ref="B3:F3"/>
  </mergeCells>
  <printOptions horizontalCentered="1"/>
  <pageMargins left="0.5" right="0.5" top="0.5" bottom="0.5" header="0.5" footer="0.5"/>
  <pageSetup orientation="portrait" paperSize="9" fitToHeight="1" fitToWidth="1"/>
</worksheet>
</file>

<file path=xl/worksheets/sheet6.xml><?xml version="1.0" encoding="utf-8"?>
<worksheet xmlns="http://schemas.openxmlformats.org/spreadsheetml/2006/main">
  <sheetPr>
    <outlinePr summaryBelow="1" summaryRight="1"/>
    <pageSetUpPr fitToPage="1"/>
  </sheetPr>
  <dimension ref="B2:F31"/>
  <sheetViews>
    <sheetView showGridLines="0" workbookViewId="0">
      <selection activeCell="A1" sqref="A1"/>
    </sheetView>
  </sheetViews>
  <sheetFormatPr baseColWidth="8" defaultRowHeight="15"/>
  <cols>
    <col width="2" customWidth="1" min="1" max="1"/>
    <col width="34" customWidth="1" min="2" max="2"/>
    <col width="13" customWidth="1" min="3" max="3"/>
    <col width="13" customWidth="1" min="4" max="4"/>
    <col width="13" customWidth="1" min="5" max="5"/>
    <col width="13" customWidth="1" min="6" max="6"/>
    <col width="2" customWidth="1" min="7" max="7"/>
  </cols>
  <sheetData>
    <row r="2">
      <c r="B2" s="23" t="inlineStr">
        <is>
          <t>Financement</t>
        </is>
      </c>
    </row>
    <row r="3" ht="28" customHeight="1">
      <c r="B3" s="3" t="inlineStr">
        <is>
          <t>Apports et subventions par année. Pour chaque emprunt : montant, taux annuel, durée en mois et année de déblocage (1, 2 ou 3). Intérêts et remboursements se calculent seuls, mensualités constantes.</t>
        </is>
      </c>
    </row>
    <row r="5" ht="20" customHeight="1">
      <c r="B5" s="6" t="inlineStr">
        <is>
          <t>Apports et aides</t>
        </is>
      </c>
      <c r="C5" s="38" t="n"/>
      <c r="D5" s="7">
        <f>Paramètres!$C$14</f>
        <v/>
      </c>
      <c r="E5" s="7">
        <f>Paramètres!$C$15</f>
        <v/>
      </c>
      <c r="F5" s="7">
        <f>Paramètres!$C$16</f>
        <v/>
      </c>
    </row>
    <row r="6" ht="18" customHeight="1">
      <c r="B6" s="12" t="inlineStr">
        <is>
          <t>Apport en capital</t>
        </is>
      </c>
      <c r="C6" s="40" t="n"/>
      <c r="D6" s="36" t="n">
        <v>10000</v>
      </c>
      <c r="E6" s="36" t="n">
        <v>0</v>
      </c>
      <c r="F6" s="36" t="n">
        <v>0</v>
      </c>
    </row>
    <row r="7" ht="18" customHeight="1">
      <c r="B7" s="12" t="inlineStr">
        <is>
          <t>Apport en compte courant d'associé</t>
        </is>
      </c>
      <c r="C7" s="40" t="n"/>
      <c r="D7" s="36" t="n">
        <v>5000</v>
      </c>
      <c r="E7" s="36" t="n">
        <v>0</v>
      </c>
      <c r="F7" s="36" t="n">
        <v>0</v>
      </c>
    </row>
    <row r="8" ht="18" customHeight="1">
      <c r="B8" s="12" t="inlineStr">
        <is>
          <t>Subventions d'exploitation</t>
        </is>
      </c>
      <c r="C8" s="40" t="n"/>
      <c r="D8" s="36" t="n">
        <v>2000</v>
      </c>
      <c r="E8" s="36" t="n">
        <v>0</v>
      </c>
      <c r="F8" s="36" t="n">
        <v>0</v>
      </c>
    </row>
    <row r="10" ht="20" customHeight="1">
      <c r="B10" s="45" t="inlineStr">
        <is>
          <t>Emprunt</t>
        </is>
      </c>
      <c r="C10" s="38" t="inlineStr">
        <is>
          <t>Montant</t>
        </is>
      </c>
      <c r="D10" s="38" t="inlineStr">
        <is>
          <t>Taux annuel</t>
        </is>
      </c>
      <c r="E10" s="38" t="inlineStr">
        <is>
          <t>Durée (mois)</t>
        </is>
      </c>
      <c r="F10" s="38" t="inlineStr">
        <is>
          <t>Année de déblocage</t>
        </is>
      </c>
    </row>
    <row r="11" ht="18" customHeight="1">
      <c r="B11" s="35" t="inlineStr">
        <is>
          <t>Prêt bancaire d'équipement</t>
        </is>
      </c>
      <c r="C11" s="46" t="n">
        <v>20000</v>
      </c>
      <c r="D11" s="47" t="n">
        <v>0.045</v>
      </c>
      <c r="E11" s="48" t="n">
        <v>60</v>
      </c>
      <c r="F11" s="48" t="n">
        <v>1</v>
      </c>
    </row>
    <row r="12" ht="18" customHeight="1">
      <c r="B12" s="35" t="inlineStr">
        <is>
          <t>Prêt d'honneur (à taux zéro)</t>
        </is>
      </c>
      <c r="C12" s="46" t="n">
        <v>8000</v>
      </c>
      <c r="D12" s="47" t="n">
        <v>0</v>
      </c>
      <c r="E12" s="48" t="n">
        <v>60</v>
      </c>
      <c r="F12" s="48" t="n">
        <v>1</v>
      </c>
    </row>
    <row r="13" ht="18" customHeight="1">
      <c r="B13" s="35" t="n"/>
      <c r="C13" s="46" t="n"/>
      <c r="D13" s="47" t="n"/>
      <c r="E13" s="48" t="n"/>
      <c r="F13" s="48" t="n"/>
    </row>
    <row r="15" ht="20" customHeight="1">
      <c r="B15" s="6" t="inlineStr">
        <is>
          <t>Emprunts versés</t>
        </is>
      </c>
      <c r="C15" s="38" t="n"/>
      <c r="D15" s="7">
        <f>Paramètres!$C$14</f>
        <v/>
      </c>
      <c r="E15" s="7">
        <f>Paramètres!$C$15</f>
        <v/>
      </c>
      <c r="F15" s="7">
        <f>Paramètres!$C$16</f>
        <v/>
      </c>
    </row>
    <row r="16" ht="18" customHeight="1">
      <c r="B16" s="12">
        <f>IF(B11="","",B11)</f>
        <v/>
      </c>
      <c r="C16" s="40" t="n"/>
      <c r="D16" s="13">
        <f>IF(N($F$11)=1,N($C$11),0)</f>
        <v/>
      </c>
      <c r="E16" s="13">
        <f>IF(N($F$11)=2,N($C$11),0)</f>
        <v/>
      </c>
      <c r="F16" s="13">
        <f>IF(N($F$11)=3,N($C$11),0)</f>
        <v/>
      </c>
    </row>
    <row r="17" ht="18" customHeight="1">
      <c r="B17" s="12">
        <f>IF(B12="","",B12)</f>
        <v/>
      </c>
      <c r="C17" s="40" t="n"/>
      <c r="D17" s="13">
        <f>IF(N($F$12)=1,N($C$12),0)</f>
        <v/>
      </c>
      <c r="E17" s="13">
        <f>IF(N($F$12)=2,N($C$12),0)</f>
        <v/>
      </c>
      <c r="F17" s="13">
        <f>IF(N($F$12)=3,N($C$12),0)</f>
        <v/>
      </c>
    </row>
    <row r="18" ht="18" customHeight="1">
      <c r="B18" s="12">
        <f>IF(B13="","",B13)</f>
        <v/>
      </c>
      <c r="C18" s="40" t="n"/>
      <c r="D18" s="13">
        <f>IF(N($F$13)=1,N($C$13),0)</f>
        <v/>
      </c>
      <c r="E18" s="13">
        <f>IF(N($F$13)=2,N($C$13),0)</f>
        <v/>
      </c>
      <c r="F18" s="13">
        <f>IF(N($F$13)=3,N($C$13),0)</f>
        <v/>
      </c>
    </row>
    <row r="19" ht="18" customHeight="1">
      <c r="B19" s="14" t="inlineStr">
        <is>
          <t>Total</t>
        </is>
      </c>
      <c r="C19" s="41" t="n"/>
      <c r="D19" s="15">
        <f>SUM(D16:D18)</f>
        <v/>
      </c>
      <c r="E19" s="15">
        <f>SUM(E16:E18)</f>
        <v/>
      </c>
      <c r="F19" s="15">
        <f>SUM(F16:F18)</f>
        <v/>
      </c>
    </row>
    <row r="21" ht="20" customHeight="1">
      <c r="B21" s="6" t="inlineStr">
        <is>
          <t>Intérêts (charges financières)</t>
        </is>
      </c>
      <c r="C21" s="38" t="n"/>
      <c r="D21" s="7">
        <f>Paramètres!$C$14</f>
        <v/>
      </c>
      <c r="E21" s="7">
        <f>Paramètres!$C$15</f>
        <v/>
      </c>
      <c r="F21" s="7">
        <f>Paramètres!$C$16</f>
        <v/>
      </c>
    </row>
    <row r="22" ht="18" customHeight="1">
      <c r="B22" s="12">
        <f>IF(B11="","",B11)</f>
        <v/>
      </c>
      <c r="C22" s="40" t="n"/>
      <c r="D22" s="13">
        <f>IF(OR(N($C$11)=0,N($E$11)=0,1&lt;$F$11,((1-$F$11)*12+1)&gt;$E$11),0,IF($D$11=0,0,-CUMIPMT($D$11/12,$E$11,$C$11,((1-$F$11)*12+1),MIN((1-$F$11)*12+12,$E$11),0)))</f>
        <v/>
      </c>
      <c r="E22" s="13">
        <f>IF(OR(N($C$11)=0,N($E$11)=0,2&lt;$F$11,((2-$F$11)*12+1)&gt;$E$11),0,IF($D$11=0,0,-CUMIPMT($D$11/12,$E$11,$C$11,((2-$F$11)*12+1),MIN((2-$F$11)*12+12,$E$11),0)))</f>
        <v/>
      </c>
      <c r="F22" s="13">
        <f>IF(OR(N($C$11)=0,N($E$11)=0,3&lt;$F$11,((3-$F$11)*12+1)&gt;$E$11),0,IF($D$11=0,0,-CUMIPMT($D$11/12,$E$11,$C$11,((3-$F$11)*12+1),MIN((3-$F$11)*12+12,$E$11),0)))</f>
        <v/>
      </c>
    </row>
    <row r="23" ht="18" customHeight="1">
      <c r="B23" s="12">
        <f>IF(B12="","",B12)</f>
        <v/>
      </c>
      <c r="C23" s="40" t="n"/>
      <c r="D23" s="13">
        <f>IF(OR(N($C$12)=0,N($E$12)=0,1&lt;$F$12,((1-$F$12)*12+1)&gt;$E$12),0,IF($D$12=0,0,-CUMIPMT($D$12/12,$E$12,$C$12,((1-$F$12)*12+1),MIN((1-$F$12)*12+12,$E$12),0)))</f>
        <v/>
      </c>
      <c r="E23" s="13">
        <f>IF(OR(N($C$12)=0,N($E$12)=0,2&lt;$F$12,((2-$F$12)*12+1)&gt;$E$12),0,IF($D$12=0,0,-CUMIPMT($D$12/12,$E$12,$C$12,((2-$F$12)*12+1),MIN((2-$F$12)*12+12,$E$12),0)))</f>
        <v/>
      </c>
      <c r="F23" s="13">
        <f>IF(OR(N($C$12)=0,N($E$12)=0,3&lt;$F$12,((3-$F$12)*12+1)&gt;$E$12),0,IF($D$12=0,0,-CUMIPMT($D$12/12,$E$12,$C$12,((3-$F$12)*12+1),MIN((3-$F$12)*12+12,$E$12),0)))</f>
        <v/>
      </c>
    </row>
    <row r="24" ht="18" customHeight="1">
      <c r="B24" s="12">
        <f>IF(B13="","",B13)</f>
        <v/>
      </c>
      <c r="C24" s="40" t="n"/>
      <c r="D24" s="13">
        <f>IF(OR(N($C$13)=0,N($E$13)=0,1&lt;$F$13,((1-$F$13)*12+1)&gt;$E$13),0,IF($D$13=0,0,-CUMIPMT($D$13/12,$E$13,$C$13,((1-$F$13)*12+1),MIN((1-$F$13)*12+12,$E$13),0)))</f>
        <v/>
      </c>
      <c r="E24" s="13">
        <f>IF(OR(N($C$13)=0,N($E$13)=0,2&lt;$F$13,((2-$F$13)*12+1)&gt;$E$13),0,IF($D$13=0,0,-CUMIPMT($D$13/12,$E$13,$C$13,((2-$F$13)*12+1),MIN((2-$F$13)*12+12,$E$13),0)))</f>
        <v/>
      </c>
      <c r="F24" s="13">
        <f>IF(OR(N($C$13)=0,N($E$13)=0,3&lt;$F$13,((3-$F$13)*12+1)&gt;$E$13),0,IF($D$13=0,0,-CUMIPMT($D$13/12,$E$13,$C$13,((3-$F$13)*12+1),MIN((3-$F$13)*12+12,$E$13),0)))</f>
        <v/>
      </c>
    </row>
    <row r="25" ht="18" customHeight="1">
      <c r="B25" s="14" t="inlineStr">
        <is>
          <t>Total</t>
        </is>
      </c>
      <c r="C25" s="41" t="n"/>
      <c r="D25" s="15">
        <f>SUM(D22:D24)</f>
        <v/>
      </c>
      <c r="E25" s="15">
        <f>SUM(E22:E24)</f>
        <v/>
      </c>
      <c r="F25" s="15">
        <f>SUM(F22:F24)</f>
        <v/>
      </c>
    </row>
    <row r="27" ht="20" customHeight="1">
      <c r="B27" s="6" t="inlineStr">
        <is>
          <t>Capital remboursé</t>
        </is>
      </c>
      <c r="C27" s="38" t="n"/>
      <c r="D27" s="7">
        <f>Paramètres!$C$14</f>
        <v/>
      </c>
      <c r="E27" s="7">
        <f>Paramètres!$C$15</f>
        <v/>
      </c>
      <c r="F27" s="7">
        <f>Paramètres!$C$16</f>
        <v/>
      </c>
    </row>
    <row r="28" ht="18" customHeight="1">
      <c r="B28" s="12">
        <f>IF(B11="","",B11)</f>
        <v/>
      </c>
      <c r="C28" s="40" t="n"/>
      <c r="D28" s="13">
        <f>IF(OR(N($C$11)=0,N($E$11)=0,1&lt;$F$11,((1-$F$11)*12+1)&gt;$E$11),0,IF($D$11=0,$C$11/$E$11*(MIN((1-$F$11)*12+12,$E$11)-((1-$F$11)*12+1)+1),-CUMPRINC($D$11/12,$E$11,$C$11,((1-$F$11)*12+1),MIN((1-$F$11)*12+12,$E$11),0)))</f>
        <v/>
      </c>
      <c r="E28" s="13">
        <f>IF(OR(N($C$11)=0,N($E$11)=0,2&lt;$F$11,((2-$F$11)*12+1)&gt;$E$11),0,IF($D$11=0,$C$11/$E$11*(MIN((2-$F$11)*12+12,$E$11)-((2-$F$11)*12+1)+1),-CUMPRINC($D$11/12,$E$11,$C$11,((2-$F$11)*12+1),MIN((2-$F$11)*12+12,$E$11),0)))</f>
        <v/>
      </c>
      <c r="F28" s="13">
        <f>IF(OR(N($C$11)=0,N($E$11)=0,3&lt;$F$11,((3-$F$11)*12+1)&gt;$E$11),0,IF($D$11=0,$C$11/$E$11*(MIN((3-$F$11)*12+12,$E$11)-((3-$F$11)*12+1)+1),-CUMPRINC($D$11/12,$E$11,$C$11,((3-$F$11)*12+1),MIN((3-$F$11)*12+12,$E$11),0)))</f>
        <v/>
      </c>
    </row>
    <row r="29" ht="18" customHeight="1">
      <c r="B29" s="12">
        <f>IF(B12="","",B12)</f>
        <v/>
      </c>
      <c r="C29" s="40" t="n"/>
      <c r="D29" s="13">
        <f>IF(OR(N($C$12)=0,N($E$12)=0,1&lt;$F$12,((1-$F$12)*12+1)&gt;$E$12),0,IF($D$12=0,$C$12/$E$12*(MIN((1-$F$12)*12+12,$E$12)-((1-$F$12)*12+1)+1),-CUMPRINC($D$12/12,$E$12,$C$12,((1-$F$12)*12+1),MIN((1-$F$12)*12+12,$E$12),0)))</f>
        <v/>
      </c>
      <c r="E29" s="13">
        <f>IF(OR(N($C$12)=0,N($E$12)=0,2&lt;$F$12,((2-$F$12)*12+1)&gt;$E$12),0,IF($D$12=0,$C$12/$E$12*(MIN((2-$F$12)*12+12,$E$12)-((2-$F$12)*12+1)+1),-CUMPRINC($D$12/12,$E$12,$C$12,((2-$F$12)*12+1),MIN((2-$F$12)*12+12,$E$12),0)))</f>
        <v/>
      </c>
      <c r="F29" s="13">
        <f>IF(OR(N($C$12)=0,N($E$12)=0,3&lt;$F$12,((3-$F$12)*12+1)&gt;$E$12),0,IF($D$12=0,$C$12/$E$12*(MIN((3-$F$12)*12+12,$E$12)-((3-$F$12)*12+1)+1),-CUMPRINC($D$12/12,$E$12,$C$12,((3-$F$12)*12+1),MIN((3-$F$12)*12+12,$E$12),0)))</f>
        <v/>
      </c>
    </row>
    <row r="30" ht="18" customHeight="1">
      <c r="B30" s="12">
        <f>IF(B13="","",B13)</f>
        <v/>
      </c>
      <c r="C30" s="40" t="n"/>
      <c r="D30" s="13">
        <f>IF(OR(N($C$13)=0,N($E$13)=0,1&lt;$F$13,((1-$F$13)*12+1)&gt;$E$13),0,IF($D$13=0,$C$13/$E$13*(MIN((1-$F$13)*12+12,$E$13)-((1-$F$13)*12+1)+1),-CUMPRINC($D$13/12,$E$13,$C$13,((1-$F$13)*12+1),MIN((1-$F$13)*12+12,$E$13),0)))</f>
        <v/>
      </c>
      <c r="E30" s="13">
        <f>IF(OR(N($C$13)=0,N($E$13)=0,2&lt;$F$13,((2-$F$13)*12+1)&gt;$E$13),0,IF($D$13=0,$C$13/$E$13*(MIN((2-$F$13)*12+12,$E$13)-((2-$F$13)*12+1)+1),-CUMPRINC($D$13/12,$E$13,$C$13,((2-$F$13)*12+1),MIN((2-$F$13)*12+12,$E$13),0)))</f>
        <v/>
      </c>
      <c r="F30" s="13">
        <f>IF(OR(N($C$13)=0,N($E$13)=0,3&lt;$F$13,((3-$F$13)*12+1)&gt;$E$13),0,IF($D$13=0,$C$13/$E$13*(MIN((3-$F$13)*12+12,$E$13)-((3-$F$13)*12+1)+1),-CUMPRINC($D$13/12,$E$13,$C$13,((3-$F$13)*12+1),MIN((3-$F$13)*12+12,$E$13),0)))</f>
        <v/>
      </c>
    </row>
    <row r="31" ht="18" customHeight="1">
      <c r="B31" s="14" t="inlineStr">
        <is>
          <t>Total</t>
        </is>
      </c>
      <c r="C31" s="41" t="n"/>
      <c r="D31" s="15">
        <f>SUM(D28:D30)</f>
        <v/>
      </c>
      <c r="E31" s="15">
        <f>SUM(E28:E30)</f>
        <v/>
      </c>
      <c r="F31" s="15">
        <f>SUM(F28:F30)</f>
        <v/>
      </c>
    </row>
  </sheetData>
  <mergeCells count="1">
    <mergeCell ref="B3:F3"/>
  </mergeCells>
  <printOptions horizontalCentered="1"/>
  <pageMargins left="0.5" right="0.5" top="0.5" bottom="0.5" header="0.5" footer="0.5"/>
  <pageSetup orientation="portrait" paperSize="9" fitToHeight="1" fitToWidth="1"/>
</worksheet>
</file>

<file path=xl/worksheets/sheet7.xml><?xml version="1.0" encoding="utf-8"?>
<worksheet xmlns="http://schemas.openxmlformats.org/spreadsheetml/2006/main">
  <sheetPr>
    <outlinePr summaryBelow="1" summaryRight="1"/>
    <pageSetUpPr fitToPage="1"/>
  </sheetPr>
  <dimension ref="B2:F26"/>
  <sheetViews>
    <sheetView showGridLines="0" workbookViewId="0">
      <selection activeCell="A1" sqref="A1"/>
    </sheetView>
  </sheetViews>
  <sheetFormatPr baseColWidth="8" defaultRowHeight="15"/>
  <cols>
    <col width="2" customWidth="1" min="1" max="1"/>
    <col width="42" customWidth="1" min="2" max="2"/>
    <col width="14" customWidth="1" min="3" max="3"/>
    <col width="15" customWidth="1" min="4" max="4"/>
    <col width="15" customWidth="1" min="5" max="5"/>
    <col width="15" customWidth="1" min="6" max="6"/>
    <col width="2" customWidth="1" min="7" max="7"/>
  </cols>
  <sheetData>
    <row r="2">
      <c r="B2" s="23" t="inlineStr">
        <is>
          <t>Compte de résultat prévisionnel</t>
        </is>
      </c>
    </row>
    <row r="3" ht="28" customHeight="1">
      <c r="B3" s="3" t="inlineStr">
        <is>
          <t>Calculé à partir des feuilles Ventes, Charges, Investissements et Financement. Montants hors taxes.</t>
        </is>
      </c>
    </row>
    <row r="5" ht="20" customHeight="1">
      <c r="B5" s="6" t="inlineStr">
        <is>
          <t>En euros HT</t>
        </is>
      </c>
      <c r="C5" s="38" t="inlineStr">
        <is>
          <t>% du CA</t>
        </is>
      </c>
      <c r="D5" s="7">
        <f>Paramètres!$C$14</f>
        <v/>
      </c>
      <c r="E5" s="7">
        <f>Paramètres!$C$15</f>
        <v/>
      </c>
      <c r="F5" s="7">
        <f>Paramètres!$C$16</f>
        <v/>
      </c>
    </row>
    <row r="6" ht="18" customHeight="1">
      <c r="B6" s="8" t="inlineStr">
        <is>
          <t>Chiffre d'affaires</t>
        </is>
      </c>
      <c r="C6" s="49">
        <f>IF(D$6=0,"",D6/D$6)</f>
        <v/>
      </c>
      <c r="D6" s="9">
        <f>Ventes!D20</f>
        <v/>
      </c>
      <c r="E6" s="9">
        <f>Ventes!E20</f>
        <v/>
      </c>
      <c r="F6" s="9">
        <f>Ventes!F20</f>
        <v/>
      </c>
    </row>
    <row r="7" ht="18" customHeight="1">
      <c r="B7" s="12" t="inlineStr">
        <is>
          <t>Achats consommés</t>
        </is>
      </c>
      <c r="C7" s="49">
        <f>IF(D$6=0,"",D7/D$6)</f>
        <v/>
      </c>
      <c r="D7" s="13">
        <f>Ventes!D29</f>
        <v/>
      </c>
      <c r="E7" s="13">
        <f>Ventes!E29</f>
        <v/>
      </c>
      <c r="F7" s="13">
        <f>Ventes!F29</f>
        <v/>
      </c>
    </row>
    <row r="8" ht="18" customHeight="1">
      <c r="B8" s="14" t="inlineStr">
        <is>
          <t>Marge brute</t>
        </is>
      </c>
      <c r="C8" s="50">
        <f>IF(D$6=0,"",D8/D$6)</f>
        <v/>
      </c>
      <c r="D8" s="15">
        <f>D6-D7</f>
        <v/>
      </c>
      <c r="E8" s="15">
        <f>E6-E7</f>
        <v/>
      </c>
      <c r="F8" s="15">
        <f>F6-F7</f>
        <v/>
      </c>
    </row>
    <row r="9" ht="18" customHeight="1">
      <c r="B9" s="12" t="inlineStr">
        <is>
          <t>Charges externes</t>
        </is>
      </c>
      <c r="C9" s="49">
        <f>IF(D$6=0,"",D9/D$6)</f>
        <v/>
      </c>
      <c r="D9" s="13">
        <f>Charges!D18</f>
        <v/>
      </c>
      <c r="E9" s="13">
        <f>Charges!E18</f>
        <v/>
      </c>
      <c r="F9" s="13">
        <f>Charges!F18</f>
        <v/>
      </c>
    </row>
    <row r="10" ht="18" customHeight="1">
      <c r="B10" s="14" t="inlineStr">
        <is>
          <t>Valeur ajoutée</t>
        </is>
      </c>
      <c r="C10" s="50">
        <f>IF(D$6=0,"",D10/D$6)</f>
        <v/>
      </c>
      <c r="D10" s="15">
        <f>D8-D9</f>
        <v/>
      </c>
      <c r="E10" s="15">
        <f>E8-E9</f>
        <v/>
      </c>
      <c r="F10" s="15">
        <f>F8-F9</f>
        <v/>
      </c>
    </row>
    <row r="11" ht="18" customHeight="1">
      <c r="B11" s="12" t="inlineStr">
        <is>
          <t>Impôts et taxes</t>
        </is>
      </c>
      <c r="C11" s="49">
        <f>IF(D$6=0,"",D11/D$6)</f>
        <v/>
      </c>
      <c r="D11" s="13">
        <f>Charges!D23</f>
        <v/>
      </c>
      <c r="E11" s="13">
        <f>Charges!E23</f>
        <v/>
      </c>
      <c r="F11" s="13">
        <f>Charges!F23</f>
        <v/>
      </c>
    </row>
    <row r="12" ht="18" customHeight="1">
      <c r="B12" s="12" t="inlineStr">
        <is>
          <t>Salaires et charges sociales</t>
        </is>
      </c>
      <c r="C12" s="49">
        <f>IF(D$6=0,"",D12/D$6)</f>
        <v/>
      </c>
      <c r="D12" s="13">
        <f>Charges!D29</f>
        <v/>
      </c>
      <c r="E12" s="13">
        <f>Charges!E29</f>
        <v/>
      </c>
      <c r="F12" s="13">
        <f>Charges!F29</f>
        <v/>
      </c>
    </row>
    <row r="13" ht="18" customHeight="1">
      <c r="B13" s="12" t="inlineStr">
        <is>
          <t>Rémunération et cotisations du dirigeant</t>
        </is>
      </c>
      <c r="C13" s="49">
        <f>IF(D$6=0,"",D13/D$6)</f>
        <v/>
      </c>
      <c r="D13" s="13">
        <f>Charges!D34</f>
        <v/>
      </c>
      <c r="E13" s="13">
        <f>Charges!E34</f>
        <v/>
      </c>
      <c r="F13" s="13">
        <f>Charges!F34</f>
        <v/>
      </c>
    </row>
    <row r="14" ht="18" customHeight="1">
      <c r="B14" s="12" t="inlineStr">
        <is>
          <t>Subventions d'exploitation</t>
        </is>
      </c>
      <c r="C14" s="49">
        <f>IF(D$6=0,"",D14/D$6)</f>
        <v/>
      </c>
      <c r="D14" s="13">
        <f>Financement!D8</f>
        <v/>
      </c>
      <c r="E14" s="13">
        <f>Financement!E8</f>
        <v/>
      </c>
      <c r="F14" s="13">
        <f>Financement!F8</f>
        <v/>
      </c>
    </row>
    <row r="15" ht="18" customHeight="1">
      <c r="B15" s="14" t="inlineStr">
        <is>
          <t>Excédent brut d'exploitation (EBE)</t>
        </is>
      </c>
      <c r="C15" s="50">
        <f>IF(D$6=0,"",D15/D$6)</f>
        <v/>
      </c>
      <c r="D15" s="15">
        <f>D10-D11-D12-D13+D14</f>
        <v/>
      </c>
      <c r="E15" s="15">
        <f>E10-E11-E12-E13+E14</f>
        <v/>
      </c>
      <c r="F15" s="15">
        <f>F10-F11-F12-F13+F14</f>
        <v/>
      </c>
    </row>
    <row r="16" ht="18" customHeight="1">
      <c r="B16" s="12" t="inlineStr">
        <is>
          <t>Dotations aux amortissements</t>
        </is>
      </c>
      <c r="C16" s="49">
        <f>IF(D$6=0,"",D16/D$6)</f>
        <v/>
      </c>
      <c r="D16" s="13">
        <f>Investissements!D21</f>
        <v/>
      </c>
      <c r="E16" s="13">
        <f>Investissements!E21</f>
        <v/>
      </c>
      <c r="F16" s="13">
        <f>Investissements!F21</f>
        <v/>
      </c>
    </row>
    <row r="17" ht="18" customHeight="1">
      <c r="B17" s="14" t="inlineStr">
        <is>
          <t>Résultat d'exploitation</t>
        </is>
      </c>
      <c r="C17" s="50">
        <f>IF(D$6=0,"",D17/D$6)</f>
        <v/>
      </c>
      <c r="D17" s="15">
        <f>D15-D16</f>
        <v/>
      </c>
      <c r="E17" s="15">
        <f>E15-E16</f>
        <v/>
      </c>
      <c r="F17" s="15">
        <f>F15-F16</f>
        <v/>
      </c>
    </row>
    <row r="18" ht="18" customHeight="1">
      <c r="B18" s="12" t="inlineStr">
        <is>
          <t>Charges financières (intérêts)</t>
        </is>
      </c>
      <c r="C18" s="49">
        <f>IF(D$6=0,"",D18/D$6)</f>
        <v/>
      </c>
      <c r="D18" s="13">
        <f>Financement!D25</f>
        <v/>
      </c>
      <c r="E18" s="13">
        <f>Financement!E25</f>
        <v/>
      </c>
      <c r="F18" s="13">
        <f>Financement!F25</f>
        <v/>
      </c>
    </row>
    <row r="19" ht="18" customHeight="1">
      <c r="B19" s="14" t="inlineStr">
        <is>
          <t>Résultat avant impôt</t>
        </is>
      </c>
      <c r="C19" s="50">
        <f>IF(D$6=0,"",D19/D$6)</f>
        <v/>
      </c>
      <c r="D19" s="15">
        <f>D17-D18</f>
        <v/>
      </c>
      <c r="E19" s="15">
        <f>E17-E18</f>
        <v/>
      </c>
      <c r="F19" s="15">
        <f>F17-F18</f>
        <v/>
      </c>
    </row>
    <row r="20" ht="18" customHeight="1">
      <c r="B20" s="10" t="inlineStr">
        <is>
          <t>Déficit reporté des années précédentes</t>
        </is>
      </c>
      <c r="C20" s="40" t="n"/>
      <c r="D20" s="13">
        <f>0</f>
        <v/>
      </c>
      <c r="E20" s="13">
        <f>MIN(0,D19+D20)</f>
        <v/>
      </c>
      <c r="F20" s="13">
        <f>MIN(0,E19+E20)</f>
        <v/>
      </c>
    </row>
    <row r="21" ht="18" customHeight="1">
      <c r="B21" s="12" t="inlineStr">
        <is>
          <t>Impôt sur les sociétés</t>
        </is>
      </c>
      <c r="C21" s="49">
        <f>IF(D$6=0,"",D21/D$6)</f>
        <v/>
      </c>
      <c r="D21" s="13">
        <f>IF(Paramètres!$C$19="Oui",ROUND(MIN(MAX(0,D19+D20),Paramètres!$C$21)*Paramètres!$C$20+MAX(0,MAX(0,D19+D20)-Paramètres!$C$21)*Paramètres!$C$22,0),0)</f>
        <v/>
      </c>
      <c r="E21" s="13">
        <f>IF(Paramètres!$C$19="Oui",ROUND(MIN(MAX(0,E19+E20),Paramètres!$C$21)*Paramètres!$C$20+MAX(0,MAX(0,E19+E20)-Paramètres!$C$21)*Paramètres!$C$22,0),0)</f>
        <v/>
      </c>
      <c r="F21" s="13">
        <f>IF(Paramètres!$C$19="Oui",ROUND(MIN(MAX(0,F19+F20),Paramètres!$C$21)*Paramètres!$C$20+MAX(0,MAX(0,F19+F20)-Paramètres!$C$21)*Paramètres!$C$22,0),0)</f>
        <v/>
      </c>
    </row>
    <row r="22" ht="18" customHeight="1">
      <c r="B22" s="51" t="inlineStr">
        <is>
          <t>Résultat net</t>
        </is>
      </c>
      <c r="C22" s="50">
        <f>IF(D$6=0,"",D22/D$6)</f>
        <v/>
      </c>
      <c r="D22" s="52">
        <f>D19-D21</f>
        <v/>
      </c>
      <c r="E22" s="52">
        <f>E19-E21</f>
        <v/>
      </c>
      <c r="F22" s="52">
        <f>F19-F21</f>
        <v/>
      </c>
    </row>
    <row r="24" ht="18" customHeight="1">
      <c r="B24" s="8" t="inlineStr">
        <is>
          <t>Capacité d'autofinancement (résultat net + dotations)</t>
        </is>
      </c>
      <c r="C24" s="40" t="n"/>
      <c r="D24" s="9">
        <f>D22+D16</f>
        <v/>
      </c>
      <c r="E24" s="9">
        <f>E22+E16</f>
        <v/>
      </c>
      <c r="F24" s="9">
        <f>F22+F16</f>
        <v/>
      </c>
    </row>
    <row r="26" ht="28" customHeight="1">
      <c r="B26" s="30" t="inlineStr">
        <is>
          <t>Sans impôt sur les sociétés (entreprise individuelle à l'impôt sur le revenu), le résultat est imposé au nom de l'exploitant : choisissez « Non » dans Paramètres, la ligne d'IS passe à zéro.</t>
        </is>
      </c>
    </row>
  </sheetData>
  <mergeCells count="2">
    <mergeCell ref="B26:F26"/>
    <mergeCell ref="B3:F3"/>
  </mergeCells>
  <printOptions horizontalCentered="1"/>
  <pageMargins left="0.5" right="0.5" top="0.5" bottom="0.5" header="0.5" footer="0.5"/>
  <pageSetup orientation="portrait" paperSize="9" fitToHeight="1" fitToWidth="1"/>
</worksheet>
</file>

<file path=xl/worksheets/sheet8.xml><?xml version="1.0" encoding="utf-8"?>
<worksheet xmlns="http://schemas.openxmlformats.org/spreadsheetml/2006/main">
  <sheetPr>
    <outlinePr summaryBelow="1" summaryRight="1"/>
    <pageSetUpPr fitToPage="1"/>
  </sheetPr>
  <dimension ref="B2:F26"/>
  <sheetViews>
    <sheetView showGridLines="0" workbookViewId="0">
      <selection activeCell="A1" sqref="A1"/>
    </sheetView>
  </sheetViews>
  <sheetFormatPr baseColWidth="8" defaultRowHeight="15"/>
  <cols>
    <col width="2" customWidth="1" min="1" max="1"/>
    <col width="42" customWidth="1" min="2" max="2"/>
    <col width="14" customWidth="1" min="3" max="3"/>
    <col width="15" customWidth="1" min="4" max="4"/>
    <col width="15" customWidth="1" min="5" max="5"/>
    <col width="15" customWidth="1" min="6" max="6"/>
    <col width="2" customWidth="1" min="7" max="7"/>
  </cols>
  <sheetData>
    <row r="2">
      <c r="B2" s="23" t="inlineStr">
        <is>
          <t>Plan de financement et trésorerie</t>
        </is>
      </c>
    </row>
    <row r="3" ht="28" customHeight="1">
      <c r="B3" s="3" t="inlineStr">
        <is>
          <t>Ce qui entre et ce qui sort de la trésorerie chaque année. Le besoin en fonds de roulement est estimé à partir des délais de paiement fixés dans Paramètres.</t>
        </is>
      </c>
    </row>
    <row r="5" ht="20" customHeight="1">
      <c r="B5" s="6" t="inlineStr">
        <is>
          <t>Besoin en fonds de roulement</t>
        </is>
      </c>
      <c r="C5" s="38" t="n"/>
      <c r="D5" s="7">
        <f>Paramètres!$C$14</f>
        <v/>
      </c>
      <c r="E5" s="7">
        <f>Paramètres!$C$15</f>
        <v/>
      </c>
      <c r="F5" s="7">
        <f>Paramètres!$C$16</f>
        <v/>
      </c>
    </row>
    <row r="6" ht="18" customHeight="1">
      <c r="B6" s="12" t="inlineStr">
        <is>
          <t>Créances clients</t>
        </is>
      </c>
      <c r="C6" s="40" t="n"/>
      <c r="D6" s="13">
        <f>Résultat!D6*Paramètres!$C$23/365</f>
        <v/>
      </c>
      <c r="E6" s="13">
        <f>Résultat!E6*Paramètres!$C$23/365</f>
        <v/>
      </c>
      <c r="F6" s="13">
        <f>Résultat!F6*Paramètres!$C$23/365</f>
        <v/>
      </c>
    </row>
    <row r="7" ht="18" customHeight="1">
      <c r="B7" s="12" t="inlineStr">
        <is>
          <t>Dettes fournisseurs</t>
        </is>
      </c>
      <c r="C7" s="40" t="n"/>
      <c r="D7" s="13">
        <f>(Résultat!D7+Résultat!D9)*Paramètres!$C$24/365</f>
        <v/>
      </c>
      <c r="E7" s="13">
        <f>(Résultat!E7+Résultat!E9)*Paramètres!$C$24/365</f>
        <v/>
      </c>
      <c r="F7" s="13">
        <f>(Résultat!F7+Résultat!F9)*Paramètres!$C$24/365</f>
        <v/>
      </c>
    </row>
    <row r="8" ht="18" customHeight="1">
      <c r="B8" s="14" t="inlineStr">
        <is>
          <t>Besoin en fonds de roulement</t>
        </is>
      </c>
      <c r="C8" s="41" t="n"/>
      <c r="D8" s="15">
        <f>D6-D7</f>
        <v/>
      </c>
      <c r="E8" s="15">
        <f>E6-E7</f>
        <v/>
      </c>
      <c r="F8" s="15">
        <f>F6-F7</f>
        <v/>
      </c>
    </row>
    <row r="9" ht="18" customHeight="1">
      <c r="B9" s="12" t="inlineStr">
        <is>
          <t>Variation du BFR</t>
        </is>
      </c>
      <c r="C9" s="40" t="n"/>
      <c r="D9" s="13">
        <f>D8</f>
        <v/>
      </c>
      <c r="E9" s="13">
        <f>E8-D8</f>
        <v/>
      </c>
      <c r="F9" s="13">
        <f>F8-E8</f>
        <v/>
      </c>
    </row>
    <row r="11" ht="20" customHeight="1">
      <c r="B11" s="6" t="inlineStr">
        <is>
          <t>Ressources</t>
        </is>
      </c>
      <c r="C11" s="38" t="n"/>
      <c r="D11" s="7">
        <f>Paramètres!$C$14</f>
        <v/>
      </c>
      <c r="E11" s="7">
        <f>Paramètres!$C$15</f>
        <v/>
      </c>
      <c r="F11" s="7">
        <f>Paramètres!$C$16</f>
        <v/>
      </c>
    </row>
    <row r="12" ht="18" customHeight="1">
      <c r="B12" s="12" t="inlineStr">
        <is>
          <t>Capacité d'autofinancement</t>
        </is>
      </c>
      <c r="C12" s="40" t="n"/>
      <c r="D12" s="13">
        <f>Résultat!D24</f>
        <v/>
      </c>
      <c r="E12" s="13">
        <f>Résultat!E24</f>
        <v/>
      </c>
      <c r="F12" s="13">
        <f>Résultat!F24</f>
        <v/>
      </c>
    </row>
    <row r="13" ht="18" customHeight="1">
      <c r="B13" s="12" t="inlineStr">
        <is>
          <t>Apports en capital et en compte courant</t>
        </is>
      </c>
      <c r="C13" s="40" t="n"/>
      <c r="D13" s="13">
        <f>Financement!D6+Financement!D7</f>
        <v/>
      </c>
      <c r="E13" s="13">
        <f>Financement!E6+Financement!E7</f>
        <v/>
      </c>
      <c r="F13" s="13">
        <f>Financement!F6+Financement!F7</f>
        <v/>
      </c>
    </row>
    <row r="14" ht="18" customHeight="1">
      <c r="B14" s="12" t="inlineStr">
        <is>
          <t>Emprunts</t>
        </is>
      </c>
      <c r="C14" s="40" t="n"/>
      <c r="D14" s="13">
        <f>Financement!D19</f>
        <v/>
      </c>
      <c r="E14" s="13">
        <f>Financement!E19</f>
        <v/>
      </c>
      <c r="F14" s="13">
        <f>Financement!F19</f>
        <v/>
      </c>
    </row>
    <row r="15" ht="18" customHeight="1">
      <c r="B15" s="14" t="inlineStr">
        <is>
          <t>Total des ressources</t>
        </is>
      </c>
      <c r="C15" s="41" t="n"/>
      <c r="D15" s="15">
        <f>SUM(D12:D14)</f>
        <v/>
      </c>
      <c r="E15" s="15">
        <f>SUM(E12:E14)</f>
        <v/>
      </c>
      <c r="F15" s="15">
        <f>SUM(F12:F14)</f>
        <v/>
      </c>
    </row>
    <row r="17" ht="20" customHeight="1">
      <c r="B17" s="6" t="inlineStr">
        <is>
          <t>Emplois</t>
        </is>
      </c>
      <c r="C17" s="38" t="n"/>
      <c r="D17" s="7">
        <f>Paramètres!$C$14</f>
        <v/>
      </c>
      <c r="E17" s="7">
        <f>Paramètres!$C$15</f>
        <v/>
      </c>
      <c r="F17" s="7">
        <f>Paramètres!$C$16</f>
        <v/>
      </c>
    </row>
    <row r="18" ht="18" customHeight="1">
      <c r="B18" s="12" t="inlineStr">
        <is>
          <t>Investissements</t>
        </is>
      </c>
      <c r="C18" s="40" t="n"/>
      <c r="D18" s="13">
        <f>Investissements!D12</f>
        <v/>
      </c>
      <c r="E18" s="13">
        <f>Investissements!E12</f>
        <v/>
      </c>
      <c r="F18" s="13">
        <f>Investissements!F12</f>
        <v/>
      </c>
    </row>
    <row r="19" ht="18" customHeight="1">
      <c r="B19" s="12" t="inlineStr">
        <is>
          <t>Variation du BFR</t>
        </is>
      </c>
      <c r="C19" s="40" t="n"/>
      <c r="D19" s="13">
        <f>D9</f>
        <v/>
      </c>
      <c r="E19" s="13">
        <f>E9</f>
        <v/>
      </c>
      <c r="F19" s="13">
        <f>F9</f>
        <v/>
      </c>
    </row>
    <row r="20" ht="18" customHeight="1">
      <c r="B20" s="12" t="inlineStr">
        <is>
          <t>Remboursement des emprunts (capital)</t>
        </is>
      </c>
      <c r="C20" s="40" t="n"/>
      <c r="D20" s="13">
        <f>Financement!D31</f>
        <v/>
      </c>
      <c r="E20" s="13">
        <f>Financement!E31</f>
        <v/>
      </c>
      <c r="F20" s="13">
        <f>Financement!F31</f>
        <v/>
      </c>
    </row>
    <row r="21" ht="18" customHeight="1">
      <c r="B21" s="14" t="inlineStr">
        <is>
          <t>Total des emplois</t>
        </is>
      </c>
      <c r="C21" s="41" t="n"/>
      <c r="D21" s="15">
        <f>SUM(D18:D20)</f>
        <v/>
      </c>
      <c r="E21" s="15">
        <f>SUM(E18:E20)</f>
        <v/>
      </c>
      <c r="F21" s="15">
        <f>SUM(F18:F20)</f>
        <v/>
      </c>
    </row>
    <row r="23" ht="20" customHeight="1">
      <c r="B23" s="6" t="inlineStr">
        <is>
          <t>Trésorerie</t>
        </is>
      </c>
      <c r="C23" s="38" t="n"/>
      <c r="D23" s="7">
        <f>Paramètres!$C$14</f>
        <v/>
      </c>
      <c r="E23" s="7">
        <f>Paramètres!$C$15</f>
        <v/>
      </c>
      <c r="F23" s="7">
        <f>Paramètres!$C$16</f>
        <v/>
      </c>
    </row>
    <row r="24" ht="18" customHeight="1">
      <c r="B24" s="12" t="inlineStr">
        <is>
          <t>Trésorerie en début d'année</t>
        </is>
      </c>
      <c r="C24" s="40" t="n"/>
      <c r="D24" s="13">
        <f>Paramètres!$C$28</f>
        <v/>
      </c>
      <c r="E24" s="13">
        <f>D26</f>
        <v/>
      </c>
      <c r="F24" s="13">
        <f>E26</f>
        <v/>
      </c>
    </row>
    <row r="25" ht="18" customHeight="1">
      <c r="B25" s="12" t="inlineStr">
        <is>
          <t>Variation de l'année (ressources moins emplois)</t>
        </is>
      </c>
      <c r="C25" s="40" t="n"/>
      <c r="D25" s="13">
        <f>D15-D21</f>
        <v/>
      </c>
      <c r="E25" s="13">
        <f>E15-E21</f>
        <v/>
      </c>
      <c r="F25" s="13">
        <f>F15-F21</f>
        <v/>
      </c>
    </row>
    <row r="26" ht="18" customHeight="1">
      <c r="B26" s="51" t="inlineStr">
        <is>
          <t>Trésorerie en fin d'année</t>
        </is>
      </c>
      <c r="C26" s="41" t="n"/>
      <c r="D26" s="52">
        <f>D24+D25</f>
        <v/>
      </c>
      <c r="E26" s="52">
        <f>E24+E25</f>
        <v/>
      </c>
      <c r="F26" s="52">
        <f>F24+F25</f>
        <v/>
      </c>
    </row>
  </sheetData>
  <mergeCells count="1">
    <mergeCell ref="B3:F3"/>
  </mergeCells>
  <printOptions horizontalCentered="1"/>
  <pageMargins left="0.5" right="0.5" top="0.5" bottom="0.5" header="0.5" footer="0.5"/>
  <pageSetup orientation="portrait" paperSize="9" fitToHeight="1" fitToWidth="1"/>
</worksheet>
</file>

<file path=xl/worksheets/sheet9.xml><?xml version="1.0" encoding="utf-8"?>
<worksheet xmlns="http://schemas.openxmlformats.org/spreadsheetml/2006/main">
  <sheetPr>
    <outlinePr summaryBelow="1" summaryRight="1"/>
    <pageSetUpPr/>
  </sheetPr>
  <dimension ref="B2:B29"/>
  <sheetViews>
    <sheetView showGridLines="0" workbookViewId="0">
      <selection activeCell="A1" sqref="A1"/>
    </sheetView>
  </sheetViews>
  <sheetFormatPr baseColWidth="8" defaultRowHeight="15"/>
  <cols>
    <col width="2" customWidth="1" min="1" max="1"/>
    <col width="100" customWidth="1" min="2" max="2"/>
  </cols>
  <sheetData>
    <row r="2">
      <c r="B2" s="23" t="inlineStr">
        <is>
          <t>Mode d'emploi du prévisionnel financier</t>
        </is>
      </c>
    </row>
    <row r="4">
      <c r="B4" s="53" t="inlineStr">
        <is>
          <t>Le principe</t>
        </is>
      </c>
    </row>
    <row r="5" ht="45" customHeight="1">
      <c r="B5" s="54" t="inlineStr">
        <is>
          <t>Vous ne saisissez que les cases vertes. Tout le reste est calculé et lié : ventes, charges, investissements et financement alimentent le compte de résultat, qui alimente le plan de financement et la trésorerie, qui alimentent la synthèse.</t>
        </is>
      </c>
    </row>
    <row r="7">
      <c r="B7" s="53" t="inlineStr">
        <is>
          <t>1. Paramètres</t>
        </is>
      </c>
    </row>
    <row r="8" ht="45" customHeight="1">
      <c r="B8" s="54" t="inlineStr">
        <is>
          <t>Nom, activité, forme juridique, date de début du premier exercice (elle fixe les trois années), puis les hypothèses : impôt sur les sociétés, délais de paiement des clients et des fournisseurs, taux de charges sociales, hausse annuelle des charges, trésorerie au démarrage.</t>
        </is>
      </c>
    </row>
    <row r="10">
      <c r="B10" s="53" t="inlineStr">
        <is>
          <t>2. Ventes</t>
        </is>
      </c>
    </row>
    <row r="11" ht="30" customHeight="1">
      <c r="B11" s="54" t="inlineStr">
        <is>
          <t>Une ligne par offre : prix unitaire HT, quantités vendues chaque année, coût d'achat unitaire. Soyez prudent sur la première année : un démarrage commercial prend presque toujours plus de temps que prévu.</t>
        </is>
      </c>
    </row>
    <row r="13">
      <c r="B13" s="53" t="inlineStr">
        <is>
          <t>3. Charges</t>
        </is>
      </c>
    </row>
    <row r="14" ht="45" customHeight="1">
      <c r="B14" s="54" t="inlineStr">
        <is>
          <t>Charges externes de la première année (les années suivantes suivent la hausse annuelle), impôts et taxes, salaires bruts des salariés, rémunération nette du dirigeant. Les cotisations sont estimées avec les taux de la feuille Paramètres.</t>
        </is>
      </c>
    </row>
    <row r="16">
      <c r="B16" s="53" t="inlineStr">
        <is>
          <t>4. Investissements</t>
        </is>
      </c>
    </row>
    <row r="17" ht="30" customHeight="1">
      <c r="B17" s="54" t="inlineStr">
        <is>
          <t>Chaque achat durable dans la colonne de son année, avec sa durée d'amortissement. Les dotations se calculent en année pleine.</t>
        </is>
      </c>
    </row>
    <row r="19">
      <c r="B19" s="53" t="inlineStr">
        <is>
          <t>5. Financement</t>
        </is>
      </c>
    </row>
    <row r="20" ht="30" customHeight="1">
      <c r="B20" s="54" t="inlineStr">
        <is>
          <t>Apports, subventions et emprunts. Pour un emprunt, indiquez le montant, le taux, la durée en mois et l'année de déblocage : intérêts et capital remboursé se calculent sur la base de mensualités constantes.</t>
        </is>
      </c>
    </row>
    <row r="22">
      <c r="B22" s="53" t="inlineStr">
        <is>
          <t>6. Lire le résultat</t>
        </is>
      </c>
    </row>
    <row r="23" ht="45" customHeight="1">
      <c r="B23" s="54" t="inlineStr">
        <is>
          <t>Vérifiez trois choses dans la Synthèse : la trésorerie de fin d'année ne doit jamais être négative, le seuil de rentabilité doit être atteint au plus tard en deuxième année, et la capacité d'autofinancement doit couvrir le remboursement des emprunts.</t>
        </is>
      </c>
    </row>
    <row r="25">
      <c r="B25" s="53" t="inlineStr">
        <is>
          <t>Les limites</t>
        </is>
      </c>
    </row>
    <row r="26" ht="45" customHeight="1">
      <c r="B26" s="54" t="inlineStr">
        <is>
          <t>Montants hors taxes, trésorerie annuelle (pour le mois par mois, utilisez un plan de trésorerie), amortissements en année pleine, impôt calculé et payé la même année. Pour un dossier bancaire, faites relire vos hypothèses par un expert-comptable.</t>
        </is>
      </c>
    </row>
    <row r="28">
      <c r="B28" s="53" t="inlineStr">
        <is>
          <t>Pour aller plus loin</t>
        </is>
      </c>
    </row>
    <row r="29" ht="15" customHeight="1">
      <c r="B29" s="54" t="inlineStr">
        <is>
          <t>Ce modèle est proposé gratuitement par Digitiz : https://digitiz.fr/modeles/previsionnel-financier/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2026-09-26T10:12:43Z</dcterms:created>
  <dcterms:modified xmlns:dcterms="http://purl.org/dc/terms/" xmlns:xsi="http://www.w3.org/2001/XMLSchema-instance" xsi:type="dcterms:W3CDTF">2026-09-26T10:12:43Z</dcterms:modified>
</cp:coreProperties>
</file>