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Mode d'emploi" sheetId="3" state="visible" r:id="rId3"/>
  </sheets>
  <definedNames>
    <definedName name="_xlnm.Print_Area" localSheetId="0">'Planning'!$A$1:$AC$30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0;-0;0"/>
    <numFmt numFmtId="167" formatCode="DD/MM"/>
    <numFmt numFmtId="168" formatCode="MMMM"/>
    <numFmt numFmtId="169" formatCode="0;-0;&quot;&quot;"/>
  </numFmts>
  <fonts count="22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color rgb="006B7280"/>
      <sz val="10"/>
    </font>
    <font>
      <name val="Arial"/>
      <b val="1"/>
      <color rgb="00FFFFFF"/>
      <sz val="11"/>
    </font>
    <font>
      <name val="Arial"/>
      <color rgb="001B2B3A"/>
      <sz val="10"/>
    </font>
    <font>
      <name val="Arial"/>
      <b val="1"/>
      <color rgb="0012CC96"/>
      <sz val="10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1B2B3A"/>
      <sz val="20"/>
    </font>
    <font>
      <name val="Arial"/>
      <b val="1"/>
      <color rgb="0012CC96"/>
      <sz val="12"/>
    </font>
    <font>
      <name val="Arial"/>
      <b val="1"/>
      <color rgb="006B7280"/>
      <sz val="8"/>
    </font>
    <font>
      <name val="Arial"/>
      <b val="1"/>
      <color rgb="001B2B3A"/>
      <sz val="12"/>
    </font>
    <font>
      <name val="Arial"/>
      <b val="1"/>
      <color rgb="001B2B3A"/>
      <sz val="9"/>
    </font>
    <font>
      <name val="Arial"/>
      <b val="1"/>
      <color rgb="001B2B3A"/>
      <sz val="8"/>
    </font>
    <font>
      <name val="Arial"/>
      <color rgb="006B7280"/>
      <sz val="7"/>
    </font>
    <font>
      <name val="Arial"/>
      <b val="1"/>
      <color rgb="0012CC96"/>
      <sz val="8"/>
    </font>
    <font>
      <name val="Arial"/>
      <color rgb="006B7280"/>
      <sz val="8"/>
    </font>
    <font>
      <name val="Arial"/>
      <color rgb="001B2B3A"/>
      <sz val="8"/>
    </font>
    <font>
      <name val="Arial"/>
      <color rgb="001B2B3A"/>
      <sz val="9"/>
    </font>
    <font>
      <name val="Arial"/>
      <color rgb="0012CC96"/>
      <sz val="8"/>
    </font>
    <font>
      <name val="Arial"/>
      <i val="1"/>
      <color rgb="006B7280"/>
      <sz val="8"/>
    </font>
    <font>
      <name val="Arial"/>
      <b val="1"/>
      <color rgb="001B2B3A"/>
      <sz val="11"/>
    </font>
  </fonts>
  <fills count="8">
    <fill>
      <patternFill/>
    </fill>
    <fill>
      <patternFill patternType="gray125"/>
    </fill>
    <fill>
      <patternFill patternType="solid">
        <fgColor rgb="001B2B3A"/>
        <bgColor rgb="001B2B3A"/>
      </patternFill>
    </fill>
    <fill>
      <patternFill patternType="solid">
        <fgColor rgb="00D9EDDF"/>
        <bgColor rgb="00D9EDDF"/>
      </patternFill>
    </fill>
    <fill>
      <patternFill patternType="solid">
        <fgColor rgb="0012CC96"/>
        <bgColor rgb="0012CC96"/>
      </patternFill>
    </fill>
    <fill>
      <patternFill patternType="solid">
        <fgColor rgb="008FE3C9"/>
        <bgColor rgb="008FE3C9"/>
      </patternFill>
    </fill>
    <fill>
      <patternFill patternType="solid">
        <fgColor rgb="00F59E0B"/>
        <bgColor rgb="00F59E0B"/>
      </patternFill>
    </fill>
    <fill>
      <patternFill patternType="solid">
        <fgColor rgb="00EAF7F1"/>
        <bgColor rgb="00EAF7F1"/>
      </patternFill>
    </fill>
  </fills>
  <borders count="10">
    <border>
      <left/>
      <right/>
      <top/>
      <bottom/>
      <diagonal/>
    </border>
    <border>
      <bottom style="thin">
        <color rgb="00D1D5DB"/>
      </bottom>
    </border>
    <border>
      <left style="thin">
        <color rgb="00D9EDDF"/>
      </left>
      <right style="thin">
        <color rgb="00D9EDDF"/>
      </right>
      <top style="thin">
        <color rgb="00D9EDDF"/>
      </top>
      <bottom style="thin">
        <color rgb="00D9EDDF"/>
      </bottom>
    </border>
    <border>
      <top style="thin">
        <color rgb="0012CC96"/>
      </top>
      <bottom style="thin">
        <color rgb="0012CC96"/>
      </bottom>
    </border>
    <border>
      <bottom style="thin">
        <color rgb="0012CC96"/>
      </bottom>
    </border>
    <border>
      <top style="thin">
        <color rgb="0012CC96"/>
      </top>
    </border>
    <border>
      <left style="hair">
        <color rgb="00D1D5DB"/>
      </left>
      <right style="hair">
        <color rgb="00D1D5DB"/>
      </right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/>
    <border>
      <top style="thin">
        <color rgb="00D1D5DB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10" fillId="3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165" fontId="11" fillId="0" borderId="2" applyAlignment="1" pivotButton="0" quotePrefix="0" xfId="0">
      <alignment horizontal="center" vertical="center" wrapText="1"/>
    </xf>
    <xf numFmtId="166" fontId="11" fillId="0" borderId="2" applyAlignment="1" pivotButton="0" quotePrefix="0" xfId="0">
      <alignment horizontal="center" vertical="center" wrapText="1"/>
    </xf>
    <xf numFmtId="1" fontId="11" fillId="0" borderId="2" applyAlignment="1" pivotButton="0" quotePrefix="0" xfId="0">
      <alignment horizontal="center" vertical="center" wrapText="1"/>
    </xf>
    <xf numFmtId="9" fontId="11" fillId="0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165" fontId="12" fillId="0" borderId="0" applyAlignment="1" pivotButton="0" quotePrefix="0" xfId="0">
      <alignment horizontal="center" vertical="center" wrapText="1"/>
    </xf>
    <xf numFmtId="168" fontId="15" fillId="0" borderId="0" applyAlignment="1" pivotButton="0" quotePrefix="0" xfId="0">
      <alignment horizontal="left" vertical="bottom"/>
    </xf>
    <xf numFmtId="0" fontId="13" fillId="3" borderId="3" applyAlignment="1" pivotButton="0" quotePrefix="0" xfId="0">
      <alignment horizontal="center" vertical="center" wrapText="1"/>
    </xf>
    <xf numFmtId="0" fontId="13" fillId="3" borderId="3" applyAlignment="1" pivotButton="0" quotePrefix="0" xfId="0">
      <alignment horizontal="left" vertical="center" wrapText="1"/>
    </xf>
    <xf numFmtId="0" fontId="13" fillId="3" borderId="5" applyAlignment="1" pivotButton="0" quotePrefix="0" xfId="0">
      <alignment horizontal="center" vertical="center" wrapText="1"/>
    </xf>
    <xf numFmtId="0" fontId="0" fillId="0" borderId="4" pivotButton="0" quotePrefix="0" xfId="0"/>
    <xf numFmtId="167" fontId="14" fillId="3" borderId="4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center" vertical="center" wrapText="1"/>
    </xf>
    <xf numFmtId="165" fontId="19" fillId="0" borderId="1" applyAlignment="1" pivotButton="0" quotePrefix="0" xfId="0">
      <alignment horizontal="center" vertical="center" wrapText="1"/>
    </xf>
    <xf numFmtId="1" fontId="19" fillId="0" borderId="1" applyAlignment="1" pivotButton="0" quotePrefix="0" xfId="0">
      <alignment horizontal="center" vertical="center" wrapText="1"/>
    </xf>
    <xf numFmtId="169" fontId="19" fillId="0" borderId="1" applyAlignment="1" pivotButton="0" quotePrefix="0" xfId="0">
      <alignment horizontal="center" vertical="center" wrapText="1"/>
    </xf>
    <xf numFmtId="165" fontId="13" fillId="0" borderId="1" applyAlignment="1" pivotButton="0" quotePrefix="0" xfId="0">
      <alignment horizontal="center" vertical="center" wrapText="1"/>
    </xf>
    <xf numFmtId="9" fontId="19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12" fillId="0" borderId="1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  <xf numFmtId="0" fontId="16" fillId="0" borderId="8" applyAlignment="1" pivotButton="0" quotePrefix="0" xfId="0">
      <alignment horizontal="left" vertical="center" wrapText="1"/>
    </xf>
    <xf numFmtId="0" fontId="0" fillId="0" borderId="8" pivotButton="0" quotePrefix="0" xfId="0"/>
    <xf numFmtId="0" fontId="20" fillId="0" borderId="9" applyAlignment="1" pivotButton="0" quotePrefix="0" xfId="0">
      <alignment horizontal="left" vertical="center" wrapText="1"/>
    </xf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0" fillId="0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21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1B2B3A"/>
          <bgColor rgb="001B2B3A"/>
        </patternFill>
      </fill>
    </dxf>
    <dxf>
      <fill>
        <patternFill patternType="solid">
          <fgColor rgb="008FE3C9"/>
          <bgColor rgb="008FE3C9"/>
        </patternFill>
      </fill>
    </dxf>
    <dxf>
      <fill>
        <patternFill patternType="solid">
          <fgColor rgb="00F59E0B"/>
          <bgColor rgb="00F59E0B"/>
        </patternFill>
      </fill>
    </dxf>
    <dxf>
      <fill>
        <patternFill patternType="solid">
          <fgColor rgb="0012CC96"/>
          <bgColor rgb="0012CC96"/>
        </patternFill>
      </fill>
    </dxf>
    <dxf>
      <fill>
        <patternFill patternType="solid">
          <fgColor rgb="00EAF7F1"/>
          <bgColor rgb="00EAF7F1"/>
        </patternFill>
      </fill>
    </dxf>
    <dxf>
      <font>
        <name val="Arial"/>
        <b val="1"/>
        <color rgb="00FFFFFF"/>
        <sz val="8"/>
      </font>
      <fill>
        <patternFill patternType="solid">
          <fgColor rgb="001B2B3A"/>
          <bgColor rgb="001B2B3A"/>
        </patternFill>
      </fill>
    </dxf>
    <dxf>
      <font>
        <name val="Arial"/>
        <b val="1"/>
        <color rgb="00C2410C"/>
        <sz val="8"/>
      </font>
    </dxf>
    <dxf>
      <font>
        <name val="Arial"/>
        <b val="1"/>
        <color rgb="000E9F74"/>
        <sz val="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AB3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.5" customWidth="1" min="1" max="1"/>
    <col width="4" customWidth="1" min="2" max="2"/>
    <col width="23" customWidth="1" min="3" max="3"/>
    <col width="31" customWidth="1" min="4" max="4"/>
    <col width="15" customWidth="1" min="5" max="5"/>
    <col width="7" customWidth="1" min="6" max="6"/>
    <col width="9.5" customWidth="1" min="7" max="7"/>
    <col width="6.5" customWidth="1" min="8" max="8"/>
    <col width="7" customWidth="1" min="9" max="9"/>
    <col width="9.5" customWidth="1" min="10" max="10"/>
    <col width="7.5" customWidth="1" min="11" max="11"/>
    <col width="10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1.5" customWidth="1" min="29" max="29"/>
  </cols>
  <sheetData>
    <row r="2" ht="30" customHeight="1">
      <c r="B2" s="1" t="inlineStr">
        <is>
          <t>PLANNING DE CHANTIER</t>
        </is>
      </c>
      <c r="H2" s="2" t="inlineStr">
        <is>
          <t>Début</t>
        </is>
      </c>
      <c r="K2" s="2" t="inlineStr">
        <is>
          <t>Fin prévue</t>
        </is>
      </c>
      <c r="N2" s="2" t="inlineStr">
        <is>
          <t>Fin au marché</t>
        </is>
      </c>
      <c r="R2" s="2" t="inlineStr">
        <is>
          <t>Marge (j ouvrés)</t>
        </is>
      </c>
      <c r="V2" s="2" t="inlineStr">
        <is>
          <t>Intempéries (j)</t>
        </is>
      </c>
      <c r="Z2" s="2" t="inlineStr">
        <is>
          <t>Avancement</t>
        </is>
      </c>
    </row>
    <row r="3">
      <c r="B3" s="3">
        <f>Paramètres!$C$6</f>
        <v/>
      </c>
      <c r="H3" s="4">
        <f>MIN(G10:G27)</f>
        <v/>
      </c>
      <c r="K3" s="4">
        <f>MAX(J10:J27)</f>
        <v/>
      </c>
      <c r="N3" s="4">
        <f>Paramètres!$C$16</f>
        <v/>
      </c>
      <c r="R3" s="5">
        <f>IF(Paramètres!$C$16&gt;=K3,NETWORKDAYS(K3,Paramètres!$C$16,Paramètres!$F$6:$F$33)-1,-(NETWORKDAYS(Paramètres!$C$16,K3,Paramètres!$F$6:$F$33)-1))</f>
        <v/>
      </c>
      <c r="V3" s="6">
        <f>SUM(I10:I27)</f>
        <v/>
      </c>
      <c r="Z3" s="7">
        <f>IF(SUMIF(F10:F27,"Tâche",H10:H27)=0,0,SUMPRODUCT((F10:F27="Tâche")*H10:H27*K10:K27)/SUMIF(F10:F27,"Tâche",H10:H27))</f>
        <v/>
      </c>
    </row>
    <row r="4">
      <c r="B4" s="8">
        <f>Paramètres!$C$7&amp;" · Réf. "&amp;Paramètres!$C$10</f>
        <v/>
      </c>
    </row>
    <row r="5">
      <c r="B5" s="8">
        <f>"Maître d'ouvrage : "&amp;Paramètres!$C$8&amp;" · Maîtrise d'œuvre : "&amp;Paramètres!$C$9</f>
        <v/>
      </c>
      <c r="H5" s="9" t="inlineStr">
        <is>
          <t>Point d'avancement au</t>
        </is>
      </c>
      <c r="K5" s="10">
        <f>Paramètres!$C$14</f>
        <v/>
      </c>
      <c r="M5" s="9">
        <f>"Établi par "&amp;Paramètres!$C$11</f>
        <v/>
      </c>
    </row>
    <row r="6"/>
    <row r="7">
      <c r="M7" s="11">
        <f>M9+3</f>
        <v/>
      </c>
      <c r="N7" s="11">
        <f>IF(MONTH(N9+3)&lt;&gt;MONTH(M9+3),N9+3,"")</f>
        <v/>
      </c>
      <c r="O7" s="11">
        <f>IF(MONTH(O9+3)&lt;&gt;MONTH(N9+3),O9+3,"")</f>
        <v/>
      </c>
      <c r="P7" s="11">
        <f>IF(MONTH(P9+3)&lt;&gt;MONTH(O9+3),P9+3,"")</f>
        <v/>
      </c>
      <c r="Q7" s="11">
        <f>IF(MONTH(Q9+3)&lt;&gt;MONTH(P9+3),Q9+3,"")</f>
        <v/>
      </c>
      <c r="R7" s="11">
        <f>IF(MONTH(R9+3)&lt;&gt;MONTH(Q9+3),R9+3,"")</f>
        <v/>
      </c>
      <c r="S7" s="11">
        <f>IF(MONTH(S9+3)&lt;&gt;MONTH(R9+3),S9+3,"")</f>
        <v/>
      </c>
      <c r="T7" s="11">
        <f>IF(MONTH(T9+3)&lt;&gt;MONTH(S9+3),T9+3,"")</f>
        <v/>
      </c>
      <c r="U7" s="11">
        <f>IF(MONTH(U9+3)&lt;&gt;MONTH(T9+3),U9+3,"")</f>
        <v/>
      </c>
      <c r="V7" s="11">
        <f>IF(MONTH(V9+3)&lt;&gt;MONTH(U9+3),V9+3,"")</f>
        <v/>
      </c>
      <c r="W7" s="11">
        <f>IF(MONTH(W9+3)&lt;&gt;MONTH(V9+3),W9+3,"")</f>
        <v/>
      </c>
      <c r="X7" s="11">
        <f>IF(MONTH(X9+3)&lt;&gt;MONTH(W9+3),X9+3,"")</f>
        <v/>
      </c>
      <c r="Y7" s="11">
        <f>IF(MONTH(Y9+3)&lt;&gt;MONTH(X9+3),Y9+3,"")</f>
        <v/>
      </c>
      <c r="Z7" s="11">
        <f>IF(MONTH(Z9+3)&lt;&gt;MONTH(Y9+3),Z9+3,"")</f>
        <v/>
      </c>
      <c r="AA7" s="11">
        <f>IF(MONTH(AA9+3)&lt;&gt;MONTH(Z9+3),AA9+3,"")</f>
        <v/>
      </c>
      <c r="AB7" s="11">
        <f>IF(MONTH(AB9+3)&lt;&gt;MONTH(AA9+3),AB9+3,"")</f>
        <v/>
      </c>
    </row>
    <row r="8" ht="16" customHeight="1">
      <c r="B8" s="12" t="inlineStr">
        <is>
          <t>N°</t>
        </is>
      </c>
      <c r="C8" s="13" t="inlineStr">
        <is>
          <t>Lot / corps d'état</t>
        </is>
      </c>
      <c r="D8" s="13" t="inlineStr">
        <is>
          <t>Tâche ou jalon</t>
        </is>
      </c>
      <c r="E8" s="12" t="inlineStr">
        <is>
          <t>Entreprise</t>
        </is>
      </c>
      <c r="F8" s="12" t="inlineStr">
        <is>
          <t>Type</t>
        </is>
      </c>
      <c r="G8" s="12" t="inlineStr">
        <is>
          <t>Début</t>
        </is>
      </c>
      <c r="H8" s="12" t="inlineStr">
        <is>
          <t>Durée (j)</t>
        </is>
      </c>
      <c r="I8" s="12" t="inlineStr">
        <is>
          <t>Intemp. (j)</t>
        </is>
      </c>
      <c r="J8" s="12" t="inlineStr">
        <is>
          <t>Fin</t>
        </is>
      </c>
      <c r="K8" s="12" t="inlineStr">
        <is>
          <t>Avanc.</t>
        </is>
      </c>
      <c r="L8" s="12" t="inlineStr">
        <is>
          <t>Statut</t>
        </is>
      </c>
      <c r="M8" s="14">
        <f>"S"&amp;WEEKNUM(M9,21)</f>
        <v/>
      </c>
      <c r="N8" s="14">
        <f>"S"&amp;WEEKNUM(N9,21)</f>
        <v/>
      </c>
      <c r="O8" s="14">
        <f>"S"&amp;WEEKNUM(O9,21)</f>
        <v/>
      </c>
      <c r="P8" s="14">
        <f>"S"&amp;WEEKNUM(P9,21)</f>
        <v/>
      </c>
      <c r="Q8" s="14">
        <f>"S"&amp;WEEKNUM(Q9,21)</f>
        <v/>
      </c>
      <c r="R8" s="14">
        <f>"S"&amp;WEEKNUM(R9,21)</f>
        <v/>
      </c>
      <c r="S8" s="14">
        <f>"S"&amp;WEEKNUM(S9,21)</f>
        <v/>
      </c>
      <c r="T8" s="14">
        <f>"S"&amp;WEEKNUM(T9,21)</f>
        <v/>
      </c>
      <c r="U8" s="14">
        <f>"S"&amp;WEEKNUM(U9,21)</f>
        <v/>
      </c>
      <c r="V8" s="14">
        <f>"S"&amp;WEEKNUM(V9,21)</f>
        <v/>
      </c>
      <c r="W8" s="14">
        <f>"S"&amp;WEEKNUM(W9,21)</f>
        <v/>
      </c>
      <c r="X8" s="14">
        <f>"S"&amp;WEEKNUM(X9,21)</f>
        <v/>
      </c>
      <c r="Y8" s="14">
        <f>"S"&amp;WEEKNUM(Y9,21)</f>
        <v/>
      </c>
      <c r="Z8" s="14">
        <f>"S"&amp;WEEKNUM(Z9,21)</f>
        <v/>
      </c>
      <c r="AA8" s="14">
        <f>"S"&amp;WEEKNUM(AA9,21)</f>
        <v/>
      </c>
      <c r="AB8" s="14">
        <f>"S"&amp;WEEKNUM(AB9,21)</f>
        <v/>
      </c>
    </row>
    <row r="9" ht="14" customHeight="1"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6">
        <f>Paramètres!$C$15-WEEKDAY(Paramètres!$C$15,2)+1+0</f>
        <v/>
      </c>
      <c r="N9" s="16">
        <f>Paramètres!$C$15-WEEKDAY(Paramètres!$C$15,2)+1+7</f>
        <v/>
      </c>
      <c r="O9" s="16">
        <f>Paramètres!$C$15-WEEKDAY(Paramètres!$C$15,2)+1+14</f>
        <v/>
      </c>
      <c r="P9" s="16">
        <f>Paramètres!$C$15-WEEKDAY(Paramètres!$C$15,2)+1+21</f>
        <v/>
      </c>
      <c r="Q9" s="16">
        <f>Paramètres!$C$15-WEEKDAY(Paramètres!$C$15,2)+1+28</f>
        <v/>
      </c>
      <c r="R9" s="16">
        <f>Paramètres!$C$15-WEEKDAY(Paramètres!$C$15,2)+1+35</f>
        <v/>
      </c>
      <c r="S9" s="16">
        <f>Paramètres!$C$15-WEEKDAY(Paramètres!$C$15,2)+1+42</f>
        <v/>
      </c>
      <c r="T9" s="16">
        <f>Paramètres!$C$15-WEEKDAY(Paramètres!$C$15,2)+1+49</f>
        <v/>
      </c>
      <c r="U9" s="16">
        <f>Paramètres!$C$15-WEEKDAY(Paramètres!$C$15,2)+1+56</f>
        <v/>
      </c>
      <c r="V9" s="16">
        <f>Paramètres!$C$15-WEEKDAY(Paramètres!$C$15,2)+1+63</f>
        <v/>
      </c>
      <c r="W9" s="16">
        <f>Paramètres!$C$15-WEEKDAY(Paramètres!$C$15,2)+1+70</f>
        <v/>
      </c>
      <c r="X9" s="16">
        <f>Paramètres!$C$15-WEEKDAY(Paramètres!$C$15,2)+1+77</f>
        <v/>
      </c>
      <c r="Y9" s="16">
        <f>Paramètres!$C$15-WEEKDAY(Paramètres!$C$15,2)+1+84</f>
        <v/>
      </c>
      <c r="Z9" s="16">
        <f>Paramètres!$C$15-WEEKDAY(Paramètres!$C$15,2)+1+91</f>
        <v/>
      </c>
      <c r="AA9" s="16">
        <f>Paramètres!$C$15-WEEKDAY(Paramètres!$C$15,2)+1+98</f>
        <v/>
      </c>
      <c r="AB9" s="16">
        <f>Paramètres!$C$15-WEEKDAY(Paramètres!$C$15,2)+1+105</f>
        <v/>
      </c>
    </row>
    <row r="10" ht="17" customHeight="1">
      <c r="B10" s="17">
        <f>IF(D10="","",ROW()-9)</f>
        <v/>
      </c>
      <c r="C10" s="18" t="inlineStr">
        <is>
          <t>00 · Installation de chantier</t>
        </is>
      </c>
      <c r="D10" s="19" t="inlineStr">
        <is>
          <t>Installation de chantier, protections</t>
        </is>
      </c>
      <c r="E10" s="20" t="inlineStr">
        <is>
          <t>BTP Saône</t>
        </is>
      </c>
      <c r="F10" s="21" t="inlineStr">
        <is>
          <t>Tâche</t>
        </is>
      </c>
      <c r="G10" s="22" t="n">
        <v>46300</v>
      </c>
      <c r="H10" s="23" t="n">
        <v>3</v>
      </c>
      <c r="I10" s="24" t="n">
        <v>0</v>
      </c>
      <c r="J10" s="25">
        <f>IF(G10="","",IF(N(H10)+N(I10)=0,G10,WORKDAY(G10,N(H10)+N(I10)-1,Paramètres!$F$6:$F$33)))</f>
        <v/>
      </c>
      <c r="K10" s="26" t="n">
        <v>1</v>
      </c>
      <c r="L10" s="27">
        <f>IF(G10="","",IF(N(K10)&gt;=1,"Terminé",IF(OR($K$5&gt;J10,AND($K$5&gt;G10,N(K10)=0)),"En retard",IF($K$5&gt;=G10,"En cours","À venir"))))</f>
        <v/>
      </c>
      <c r="M10" s="28" t="n"/>
      <c r="N10" s="28" t="n"/>
      <c r="O10" s="28" t="n"/>
      <c r="P10" s="28" t="n"/>
      <c r="Q10" s="28" t="n"/>
      <c r="R10" s="28" t="n"/>
      <c r="S10" s="28" t="n"/>
      <c r="T10" s="28" t="n"/>
      <c r="U10" s="28" t="n"/>
      <c r="V10" s="28" t="n"/>
      <c r="W10" s="28" t="n"/>
      <c r="X10" s="28" t="n"/>
      <c r="Y10" s="28" t="n"/>
      <c r="Z10" s="28" t="n"/>
      <c r="AA10" s="28" t="n"/>
      <c r="AB10" s="28" t="n"/>
    </row>
    <row r="11" ht="17" customHeight="1">
      <c r="B11" s="17">
        <f>IF(D11="","",ROW()-9)</f>
        <v/>
      </c>
      <c r="C11" s="18" t="inlineStr">
        <is>
          <t>01 · Démolition, curage</t>
        </is>
      </c>
      <c r="D11" s="19" t="inlineStr">
        <is>
          <t>Curage et dépose des cloisons</t>
        </is>
      </c>
      <c r="E11" s="20" t="inlineStr">
        <is>
          <t>BTP Saône</t>
        </is>
      </c>
      <c r="F11" s="21" t="inlineStr">
        <is>
          <t>Tâche</t>
        </is>
      </c>
      <c r="G11" s="22" t="n">
        <v>46303</v>
      </c>
      <c r="H11" s="23" t="n">
        <v>5</v>
      </c>
      <c r="I11" s="24" t="n">
        <v>0</v>
      </c>
      <c r="J11" s="25">
        <f>IF(G11="","",IF(N(H11)+N(I11)=0,G11,WORKDAY(G11,N(H11)+N(I11)-1,Paramètres!$F$6:$F$33)))</f>
        <v/>
      </c>
      <c r="K11" s="26" t="n">
        <v>1</v>
      </c>
      <c r="L11" s="27">
        <f>IF(G11="","",IF(N(K11)&gt;=1,"Terminé",IF(OR($K$5&gt;J11,AND($K$5&gt;G11,N(K11)=0)),"En retard",IF($K$5&gt;=G11,"En cours","À venir"))))</f>
        <v/>
      </c>
      <c r="M11" s="28" t="n"/>
      <c r="N11" s="28" t="n"/>
      <c r="O11" s="28" t="n"/>
      <c r="P11" s="28" t="n"/>
      <c r="Q11" s="28" t="n"/>
      <c r="R11" s="28" t="n"/>
      <c r="S11" s="28" t="n"/>
      <c r="T11" s="28" t="n"/>
      <c r="U11" s="28" t="n"/>
      <c r="V11" s="28" t="n"/>
      <c r="W11" s="28" t="n"/>
      <c r="X11" s="28" t="n"/>
      <c r="Y11" s="28" t="n"/>
      <c r="Z11" s="28" t="n"/>
      <c r="AA11" s="28" t="n"/>
      <c r="AB11" s="28" t="n"/>
    </row>
    <row r="12" ht="17" customHeight="1">
      <c r="B12" s="17">
        <f>IF(D12="","",ROW()-9)</f>
        <v/>
      </c>
      <c r="C12" s="18" t="inlineStr">
        <is>
          <t>02 · Gros œuvre, maçonnerie</t>
        </is>
      </c>
      <c r="D12" s="19" t="inlineStr">
        <is>
          <t>Ouverture en façade et dalle de terrasse</t>
        </is>
      </c>
      <c r="E12" s="20" t="inlineStr">
        <is>
          <t>BTP Saône</t>
        </is>
      </c>
      <c r="F12" s="21" t="inlineStr">
        <is>
          <t>Tâche</t>
        </is>
      </c>
      <c r="G12" s="22" t="n">
        <v>46310</v>
      </c>
      <c r="H12" s="23" t="n">
        <v>8</v>
      </c>
      <c r="I12" s="24" t="n">
        <v>2</v>
      </c>
      <c r="J12" s="25">
        <f>IF(G12="","",IF(N(H12)+N(I12)=0,G12,WORKDAY(G12,N(H12)+N(I12)-1,Paramètres!$F$6:$F$33)))</f>
        <v/>
      </c>
      <c r="K12" s="26" t="n">
        <v>1</v>
      </c>
      <c r="L12" s="27">
        <f>IF(G12="","",IF(N(K12)&gt;=1,"Terminé",IF(OR($K$5&gt;J12,AND($K$5&gt;G12,N(K12)=0)),"En retard",IF($K$5&gt;=G12,"En cours","À venir"))))</f>
        <v/>
      </c>
      <c r="M12" s="28" t="n"/>
      <c r="N12" s="28" t="n"/>
      <c r="O12" s="28" t="n"/>
      <c r="P12" s="28" t="n"/>
      <c r="Q12" s="28" t="n"/>
      <c r="R12" s="28" t="n"/>
      <c r="S12" s="28" t="n"/>
      <c r="T12" s="28" t="n"/>
      <c r="U12" s="28" t="n"/>
      <c r="V12" s="28" t="n"/>
      <c r="W12" s="28" t="n"/>
      <c r="X12" s="28" t="n"/>
      <c r="Y12" s="28" t="n"/>
      <c r="Z12" s="28" t="n"/>
      <c r="AA12" s="28" t="n"/>
      <c r="AB12" s="28" t="n"/>
    </row>
    <row r="13" ht="17" customHeight="1">
      <c r="B13" s="17">
        <f>IF(D13="","",ROW()-9)</f>
        <v/>
      </c>
      <c r="C13" s="18" t="inlineStr">
        <is>
          <t>03 · Étanchéité, couverture</t>
        </is>
      </c>
      <c r="D13" s="19" t="inlineStr">
        <is>
          <t>Étanchéité de la toiture terrasse</t>
        </is>
      </c>
      <c r="E13" s="20" t="inlineStr">
        <is>
          <t>Étanchéité Lyonnaise</t>
        </is>
      </c>
      <c r="F13" s="21" t="inlineStr">
        <is>
          <t>Tâche</t>
        </is>
      </c>
      <c r="G13" s="22" t="n">
        <v>46324</v>
      </c>
      <c r="H13" s="23" t="n">
        <v>5</v>
      </c>
      <c r="I13" s="24" t="n">
        <v>3</v>
      </c>
      <c r="J13" s="25">
        <f>IF(G13="","",IF(N(H13)+N(I13)=0,G13,WORKDAY(G13,N(H13)+N(I13)-1,Paramètres!$F$6:$F$33)))</f>
        <v/>
      </c>
      <c r="K13" s="26" t="n">
        <v>1</v>
      </c>
      <c r="L13" s="27">
        <f>IF(G13="","",IF(N(K13)&gt;=1,"Terminé",IF(OR($K$5&gt;J13,AND($K$5&gt;G13,N(K13)=0)),"En retard",IF($K$5&gt;=G13,"En cours","À venir"))))</f>
        <v/>
      </c>
      <c r="M13" s="28" t="n"/>
      <c r="N13" s="28" t="n"/>
      <c r="O13" s="28" t="n"/>
      <c r="P13" s="28" t="n"/>
      <c r="Q13" s="28" t="n"/>
      <c r="R13" s="28" t="n"/>
      <c r="S13" s="28" t="n"/>
      <c r="T13" s="28" t="n"/>
      <c r="U13" s="28" t="n"/>
      <c r="V13" s="28" t="n"/>
      <c r="W13" s="28" t="n"/>
      <c r="X13" s="28" t="n"/>
      <c r="Y13" s="28" t="n"/>
      <c r="Z13" s="28" t="n"/>
      <c r="AA13" s="28" t="n"/>
      <c r="AB13" s="28" t="n"/>
    </row>
    <row r="14" ht="17" customHeight="1">
      <c r="B14" s="17">
        <f>IF(D14="","",ROW()-9)</f>
        <v/>
      </c>
      <c r="C14" s="18" t="inlineStr">
        <is>
          <t>04 · Plâtrerie, isolation</t>
        </is>
      </c>
      <c r="D14" s="19" t="inlineStr">
        <is>
          <t>Cloisons, doublages et faux plafonds</t>
        </is>
      </c>
      <c r="E14" s="20" t="inlineStr">
        <is>
          <t>Plâtrerie Martin</t>
        </is>
      </c>
      <c r="F14" s="21" t="inlineStr">
        <is>
          <t>Tâche</t>
        </is>
      </c>
      <c r="G14" s="22" t="n">
        <v>46328</v>
      </c>
      <c r="H14" s="23" t="n">
        <v>15</v>
      </c>
      <c r="I14" s="24" t="n">
        <v>0</v>
      </c>
      <c r="J14" s="25">
        <f>IF(G14="","",IF(N(H14)+N(I14)=0,G14,WORKDAY(G14,N(H14)+N(I14)-1,Paramètres!$F$6:$F$33)))</f>
        <v/>
      </c>
      <c r="K14" s="26" t="n">
        <v>0.4</v>
      </c>
      <c r="L14" s="27">
        <f>IF(G14="","",IF(N(K14)&gt;=1,"Terminé",IF(OR($K$5&gt;J14,AND($K$5&gt;G14,N(K14)=0)),"En retard",IF($K$5&gt;=G14,"En cours","À venir"))))</f>
        <v/>
      </c>
      <c r="M14" s="28" t="n"/>
      <c r="N14" s="28" t="n"/>
      <c r="O14" s="28" t="n"/>
      <c r="P14" s="28" t="n"/>
      <c r="Q14" s="28" t="n"/>
      <c r="R14" s="28" t="n"/>
      <c r="S14" s="28" t="n"/>
      <c r="T14" s="28" t="n"/>
      <c r="U14" s="28" t="n"/>
      <c r="V14" s="28" t="n"/>
      <c r="W14" s="28" t="n"/>
      <c r="X14" s="28" t="n"/>
      <c r="Y14" s="28" t="n"/>
      <c r="Z14" s="28" t="n"/>
      <c r="AA14" s="28" t="n"/>
      <c r="AB14" s="28" t="n"/>
    </row>
    <row r="15" ht="17" customHeight="1">
      <c r="B15" s="17">
        <f>IF(D15="","",ROW()-9)</f>
        <v/>
      </c>
      <c r="C15" s="18" t="inlineStr">
        <is>
          <t>05 · Électricité</t>
        </is>
      </c>
      <c r="D15" s="19" t="inlineStr">
        <is>
          <t>Électricité et réseaux informatiques</t>
        </is>
      </c>
      <c r="E15" s="20" t="inlineStr">
        <is>
          <t>Élec Pro 69</t>
        </is>
      </c>
      <c r="F15" s="21" t="inlineStr">
        <is>
          <t>Tâche</t>
        </is>
      </c>
      <c r="G15" s="22" t="n">
        <v>46335</v>
      </c>
      <c r="H15" s="23" t="n">
        <v>14</v>
      </c>
      <c r="I15" s="24" t="n">
        <v>0</v>
      </c>
      <c r="J15" s="25">
        <f>IF(G15="","",IF(N(H15)+N(I15)=0,G15,WORKDAY(G15,N(H15)+N(I15)-1,Paramètres!$F$6:$F$33)))</f>
        <v/>
      </c>
      <c r="K15" s="26" t="n">
        <v>0.2</v>
      </c>
      <c r="L15" s="27">
        <f>IF(G15="","",IF(N(K15)&gt;=1,"Terminé",IF(OR($K$5&gt;J15,AND($K$5&gt;G15,N(K15)=0)),"En retard",IF($K$5&gt;=G15,"En cours","À venir"))))</f>
        <v/>
      </c>
      <c r="M15" s="28" t="n"/>
      <c r="N15" s="28" t="n"/>
      <c r="O15" s="28" t="n"/>
      <c r="P15" s="28" t="n"/>
      <c r="Q15" s="28" t="n"/>
      <c r="R15" s="28" t="n"/>
      <c r="S15" s="28" t="n"/>
      <c r="T15" s="28" t="n"/>
      <c r="U15" s="28" t="n"/>
      <c r="V15" s="28" t="n"/>
      <c r="W15" s="28" t="n"/>
      <c r="X15" s="28" t="n"/>
      <c r="Y15" s="28" t="n"/>
      <c r="Z15" s="28" t="n"/>
      <c r="AA15" s="28" t="n"/>
      <c r="AB15" s="28" t="n"/>
    </row>
    <row r="16" ht="17" customHeight="1">
      <c r="B16" s="17">
        <f>IF(D16="","",ROW()-9)</f>
        <v/>
      </c>
      <c r="C16" s="18" t="inlineStr">
        <is>
          <t>06 · Plomberie, chauffage, ventilation</t>
        </is>
      </c>
      <c r="D16" s="19" t="inlineStr">
        <is>
          <t>Sanitaires, chauffage, climatisation</t>
        </is>
      </c>
      <c r="E16" s="20" t="inlineStr">
        <is>
          <t>Thermi Rhône</t>
        </is>
      </c>
      <c r="F16" s="21" t="inlineStr">
        <is>
          <t>Tâche</t>
        </is>
      </c>
      <c r="G16" s="22" t="n">
        <v>46335</v>
      </c>
      <c r="H16" s="23" t="n">
        <v>12</v>
      </c>
      <c r="I16" s="24" t="n">
        <v>0</v>
      </c>
      <c r="J16" s="25">
        <f>IF(G16="","",IF(N(H16)+N(I16)=0,G16,WORKDAY(G16,N(H16)+N(I16)-1,Paramètres!$F$6:$F$33)))</f>
        <v/>
      </c>
      <c r="K16" s="26" t="n">
        <v>0</v>
      </c>
      <c r="L16" s="27">
        <f>IF(G16="","",IF(N(K16)&gt;=1,"Terminé",IF(OR($K$5&gt;J16,AND($K$5&gt;G16,N(K16)=0)),"En retard",IF($K$5&gt;=G16,"En cours","À venir"))))</f>
        <v/>
      </c>
      <c r="M16" s="28" t="n"/>
      <c r="N16" s="28" t="n"/>
      <c r="O16" s="28" t="n"/>
      <c r="P16" s="28" t="n"/>
      <c r="Q16" s="28" t="n"/>
      <c r="R16" s="28" t="n"/>
      <c r="S16" s="28" t="n"/>
      <c r="T16" s="28" t="n"/>
      <c r="U16" s="28" t="n"/>
      <c r="V16" s="28" t="n"/>
      <c r="W16" s="28" t="n"/>
      <c r="X16" s="28" t="n"/>
      <c r="Y16" s="28" t="n"/>
      <c r="Z16" s="28" t="n"/>
      <c r="AA16" s="28" t="n"/>
      <c r="AB16" s="28" t="n"/>
    </row>
    <row r="17" ht="17" customHeight="1">
      <c r="B17" s="17">
        <f>IF(D17="","",ROW()-9)</f>
        <v/>
      </c>
      <c r="C17" s="18" t="inlineStr">
        <is>
          <t>07 · Menuiseries</t>
        </is>
      </c>
      <c r="D17" s="19" t="inlineStr">
        <is>
          <t>Menuiseries intérieures et vitrages</t>
        </is>
      </c>
      <c r="E17" s="20" t="inlineStr">
        <is>
          <t>Menuiserie Duval</t>
        </is>
      </c>
      <c r="F17" s="21" t="inlineStr">
        <is>
          <t>Tâche</t>
        </is>
      </c>
      <c r="G17" s="22" t="n">
        <v>46349</v>
      </c>
      <c r="H17" s="23" t="n">
        <v>8</v>
      </c>
      <c r="I17" s="24" t="n">
        <v>0</v>
      </c>
      <c r="J17" s="25">
        <f>IF(G17="","",IF(N(H17)+N(I17)=0,G17,WORKDAY(G17,N(H17)+N(I17)-1,Paramètres!$F$6:$F$33)))</f>
        <v/>
      </c>
      <c r="K17" s="26" t="n">
        <v>0</v>
      </c>
      <c r="L17" s="27">
        <f>IF(G17="","",IF(N(K17)&gt;=1,"Terminé",IF(OR($K$5&gt;J17,AND($K$5&gt;G17,N(K17)=0)),"En retard",IF($K$5&gt;=G17,"En cours","À venir"))))</f>
        <v/>
      </c>
      <c r="M17" s="28" t="n"/>
      <c r="N17" s="28" t="n"/>
      <c r="O17" s="28" t="n"/>
      <c r="P17" s="28" t="n"/>
      <c r="Q17" s="28" t="n"/>
      <c r="R17" s="28" t="n"/>
      <c r="S17" s="28" t="n"/>
      <c r="T17" s="28" t="n"/>
      <c r="U17" s="28" t="n"/>
      <c r="V17" s="28" t="n"/>
      <c r="W17" s="28" t="n"/>
      <c r="X17" s="28" t="n"/>
      <c r="Y17" s="28" t="n"/>
      <c r="Z17" s="28" t="n"/>
      <c r="AA17" s="28" t="n"/>
      <c r="AB17" s="28" t="n"/>
    </row>
    <row r="18" ht="17" customHeight="1">
      <c r="B18" s="17">
        <f>IF(D18="","",ROW()-9)</f>
        <v/>
      </c>
      <c r="C18" s="18" t="inlineStr">
        <is>
          <t>08 · Peinture</t>
        </is>
      </c>
      <c r="D18" s="19" t="inlineStr">
        <is>
          <t>Peintures et revêtements muraux</t>
        </is>
      </c>
      <c r="E18" s="20" t="inlineStr">
        <is>
          <t>Déco Peinture</t>
        </is>
      </c>
      <c r="F18" s="21" t="inlineStr">
        <is>
          <t>Tâche</t>
        </is>
      </c>
      <c r="G18" s="22" t="n">
        <v>46356</v>
      </c>
      <c r="H18" s="23" t="n">
        <v>10</v>
      </c>
      <c r="I18" s="24" t="n">
        <v>0</v>
      </c>
      <c r="J18" s="25">
        <f>IF(G18="","",IF(N(H18)+N(I18)=0,G18,WORKDAY(G18,N(H18)+N(I18)-1,Paramètres!$F$6:$F$33)))</f>
        <v/>
      </c>
      <c r="K18" s="26" t="n">
        <v>0</v>
      </c>
      <c r="L18" s="27">
        <f>IF(G18="","",IF(N(K18)&gt;=1,"Terminé",IF(OR($K$5&gt;J18,AND($K$5&gt;G18,N(K18)=0)),"En retard",IF($K$5&gt;=G18,"En cours","À venir"))))</f>
        <v/>
      </c>
      <c r="M18" s="28" t="n"/>
      <c r="N18" s="28" t="n"/>
      <c r="O18" s="28" t="n"/>
      <c r="P18" s="28" t="n"/>
      <c r="Q18" s="28" t="n"/>
      <c r="R18" s="28" t="n"/>
      <c r="S18" s="28" t="n"/>
      <c r="T18" s="28" t="n"/>
      <c r="U18" s="28" t="n"/>
      <c r="V18" s="28" t="n"/>
      <c r="W18" s="28" t="n"/>
      <c r="X18" s="28" t="n"/>
      <c r="Y18" s="28" t="n"/>
      <c r="Z18" s="28" t="n"/>
      <c r="AA18" s="28" t="n"/>
      <c r="AB18" s="28" t="n"/>
    </row>
    <row r="19" ht="17" customHeight="1">
      <c r="B19" s="17">
        <f>IF(D19="","",ROW()-9)</f>
        <v/>
      </c>
      <c r="C19" s="18" t="inlineStr">
        <is>
          <t>09 · Revêtements de sols</t>
        </is>
      </c>
      <c r="D19" s="19" t="inlineStr">
        <is>
          <t>Sols souples et carrelage</t>
        </is>
      </c>
      <c r="E19" s="20" t="inlineStr">
        <is>
          <t>Sols Confluence</t>
        </is>
      </c>
      <c r="F19" s="21" t="inlineStr">
        <is>
          <t>Tâche</t>
        </is>
      </c>
      <c r="G19" s="22" t="n">
        <v>46370</v>
      </c>
      <c r="H19" s="23" t="n">
        <v>6</v>
      </c>
      <c r="I19" s="24" t="n">
        <v>0</v>
      </c>
      <c r="J19" s="25">
        <f>IF(G19="","",IF(N(H19)+N(I19)=0,G19,WORKDAY(G19,N(H19)+N(I19)-1,Paramètres!$F$6:$F$33)))</f>
        <v/>
      </c>
      <c r="K19" s="26" t="n">
        <v>0</v>
      </c>
      <c r="L19" s="27">
        <f>IF(G19="","",IF(N(K19)&gt;=1,"Terminé",IF(OR($K$5&gt;J19,AND($K$5&gt;G19,N(K19)=0)),"En retard",IF($K$5&gt;=G19,"En cours","À venir"))))</f>
        <v/>
      </c>
      <c r="M19" s="28" t="n"/>
      <c r="N19" s="28" t="n"/>
      <c r="O19" s="28" t="n"/>
      <c r="P19" s="28" t="n"/>
      <c r="Q19" s="28" t="n"/>
      <c r="R19" s="28" t="n"/>
      <c r="S19" s="28" t="n"/>
      <c r="T19" s="28" t="n"/>
      <c r="U19" s="28" t="n"/>
      <c r="V19" s="28" t="n"/>
      <c r="W19" s="28" t="n"/>
      <c r="X19" s="28" t="n"/>
      <c r="Y19" s="28" t="n"/>
      <c r="Z19" s="28" t="n"/>
      <c r="AA19" s="28" t="n"/>
      <c r="AB19" s="28" t="n"/>
    </row>
    <row r="20" ht="17" customHeight="1">
      <c r="B20" s="17">
        <f>IF(D20="","",ROW()-9)</f>
        <v/>
      </c>
      <c r="C20" s="18" t="inlineStr">
        <is>
          <t>10 · Nettoyage</t>
        </is>
      </c>
      <c r="D20" s="19" t="inlineStr">
        <is>
          <t>Nettoyage de fin de chantier</t>
        </is>
      </c>
      <c r="E20" s="20" t="inlineStr">
        <is>
          <t>Net Services</t>
        </is>
      </c>
      <c r="F20" s="21" t="inlineStr">
        <is>
          <t>Tâche</t>
        </is>
      </c>
      <c r="G20" s="22" t="n">
        <v>46378</v>
      </c>
      <c r="H20" s="23" t="n">
        <v>2</v>
      </c>
      <c r="I20" s="24" t="n">
        <v>0</v>
      </c>
      <c r="J20" s="25">
        <f>IF(G20="","",IF(N(H20)+N(I20)=0,G20,WORKDAY(G20,N(H20)+N(I20)-1,Paramètres!$F$6:$F$33)))</f>
        <v/>
      </c>
      <c r="K20" s="26" t="n">
        <v>0</v>
      </c>
      <c r="L20" s="27">
        <f>IF(G20="","",IF(N(K20)&gt;=1,"Terminé",IF(OR($K$5&gt;J20,AND($K$5&gt;G20,N(K20)=0)),"En retard",IF($K$5&gt;=G20,"En cours","À venir"))))</f>
        <v/>
      </c>
      <c r="M20" s="28" t="n"/>
      <c r="N20" s="28" t="n"/>
      <c r="O20" s="28" t="n"/>
      <c r="P20" s="28" t="n"/>
      <c r="Q20" s="28" t="n"/>
      <c r="R20" s="28" t="n"/>
      <c r="S20" s="28" t="n"/>
      <c r="T20" s="28" t="n"/>
      <c r="U20" s="28" t="n"/>
      <c r="V20" s="28" t="n"/>
      <c r="W20" s="28" t="n"/>
      <c r="X20" s="28" t="n"/>
      <c r="Y20" s="28" t="n"/>
      <c r="Z20" s="28" t="n"/>
      <c r="AA20" s="28" t="n"/>
      <c r="AB20" s="28" t="n"/>
    </row>
    <row r="21" ht="17" customHeight="1">
      <c r="B21" s="17">
        <f>IF(D21="","",ROW()-9)</f>
        <v/>
      </c>
      <c r="C21" s="18" t="inlineStr">
        <is>
          <t>Tous lots</t>
        </is>
      </c>
      <c r="D21" s="29" t="inlineStr">
        <is>
          <t>Réception des travaux (procès-verbal)</t>
        </is>
      </c>
      <c r="E21" s="20" t="inlineStr">
        <is>
          <t>Tous intervenants</t>
        </is>
      </c>
      <c r="F21" s="21" t="inlineStr">
        <is>
          <t>Jalon</t>
        </is>
      </c>
      <c r="G21" s="22" t="n">
        <v>46391</v>
      </c>
      <c r="H21" s="23" t="n">
        <v>0</v>
      </c>
      <c r="I21" s="24" t="n">
        <v>0</v>
      </c>
      <c r="J21" s="25">
        <f>IF(G21="","",IF(N(H21)+N(I21)=0,G21,WORKDAY(G21,N(H21)+N(I21)-1,Paramètres!$F$6:$F$33)))</f>
        <v/>
      </c>
      <c r="K21" s="26" t="n">
        <v>0</v>
      </c>
      <c r="L21" s="27">
        <f>IF(G21="","",IF(N(K21)&gt;=1,"Terminé",IF(OR($K$5&gt;J21,AND($K$5&gt;G21,N(K21)=0)),"En retard",IF($K$5&gt;=G21,"En cours","À venir"))))</f>
        <v/>
      </c>
      <c r="M21" s="28" t="n"/>
      <c r="N21" s="28" t="n"/>
      <c r="O21" s="28" t="n"/>
      <c r="P21" s="28" t="n"/>
      <c r="Q21" s="28" t="n"/>
      <c r="R21" s="28" t="n"/>
      <c r="S21" s="28" t="n"/>
      <c r="T21" s="28" t="n"/>
      <c r="U21" s="28" t="n"/>
      <c r="V21" s="28" t="n"/>
      <c r="W21" s="28" t="n"/>
      <c r="X21" s="28" t="n"/>
      <c r="Y21" s="28" t="n"/>
      <c r="Z21" s="28" t="n"/>
      <c r="AA21" s="28" t="n"/>
      <c r="AB21" s="28" t="n"/>
    </row>
    <row r="22" ht="17" customHeight="1">
      <c r="B22" s="17">
        <f>IF(D22="","",ROW()-9)</f>
        <v/>
      </c>
      <c r="C22" s="18" t="inlineStr">
        <is>
          <t>Tous lots</t>
        </is>
      </c>
      <c r="D22" s="19" t="inlineStr">
        <is>
          <t>Reprise des réserves</t>
        </is>
      </c>
      <c r="E22" s="20" t="inlineStr">
        <is>
          <t>Entreprises concernées</t>
        </is>
      </c>
      <c r="F22" s="21" t="inlineStr">
        <is>
          <t>Tâche</t>
        </is>
      </c>
      <c r="G22" s="22" t="n">
        <v>46392</v>
      </c>
      <c r="H22" s="23" t="n">
        <v>10</v>
      </c>
      <c r="I22" s="24" t="n">
        <v>0</v>
      </c>
      <c r="J22" s="25">
        <f>IF(G22="","",IF(N(H22)+N(I22)=0,G22,WORKDAY(G22,N(H22)+N(I22)-1,Paramètres!$F$6:$F$33)))</f>
        <v/>
      </c>
      <c r="K22" s="26" t="n">
        <v>0</v>
      </c>
      <c r="L22" s="27">
        <f>IF(G22="","",IF(N(K22)&gt;=1,"Terminé",IF(OR($K$5&gt;J22,AND($K$5&gt;G22,N(K22)=0)),"En retard",IF($K$5&gt;=G22,"En cours","À venir"))))</f>
        <v/>
      </c>
      <c r="M22" s="28" t="n"/>
      <c r="N22" s="28" t="n"/>
      <c r="O22" s="28" t="n"/>
      <c r="P22" s="28" t="n"/>
      <c r="Q22" s="28" t="n"/>
      <c r="R22" s="28" t="n"/>
      <c r="S22" s="28" t="n"/>
      <c r="T22" s="28" t="n"/>
      <c r="U22" s="28" t="n"/>
      <c r="V22" s="28" t="n"/>
      <c r="W22" s="28" t="n"/>
      <c r="X22" s="28" t="n"/>
      <c r="Y22" s="28" t="n"/>
      <c r="Z22" s="28" t="n"/>
      <c r="AA22" s="28" t="n"/>
      <c r="AB22" s="28" t="n"/>
    </row>
    <row r="23" ht="17" customHeight="1">
      <c r="B23" s="17">
        <f>IF(D23="","",ROW()-9)</f>
        <v/>
      </c>
      <c r="C23" s="18" t="inlineStr">
        <is>
          <t>Tous lots</t>
        </is>
      </c>
      <c r="D23" s="29" t="inlineStr">
        <is>
          <t>Levée des réserves</t>
        </is>
      </c>
      <c r="E23" s="20" t="inlineStr">
        <is>
          <t>Tous intervenants</t>
        </is>
      </c>
      <c r="F23" s="21" t="inlineStr">
        <is>
          <t>Jalon</t>
        </is>
      </c>
      <c r="G23" s="22" t="n">
        <v>46406</v>
      </c>
      <c r="H23" s="23" t="n">
        <v>0</v>
      </c>
      <c r="I23" s="24" t="n">
        <v>0</v>
      </c>
      <c r="J23" s="25">
        <f>IF(G23="","",IF(N(H23)+N(I23)=0,G23,WORKDAY(G23,N(H23)+N(I23)-1,Paramètres!$F$6:$F$33)))</f>
        <v/>
      </c>
      <c r="K23" s="26" t="n">
        <v>0</v>
      </c>
      <c r="L23" s="27">
        <f>IF(G23="","",IF(N(K23)&gt;=1,"Terminé",IF(OR($K$5&gt;J23,AND($K$5&gt;G23,N(K23)=0)),"En retard",IF($K$5&gt;=G23,"En cours","À venir"))))</f>
        <v/>
      </c>
      <c r="M23" s="28" t="n"/>
      <c r="N23" s="28" t="n"/>
      <c r="O23" s="28" t="n"/>
      <c r="P23" s="28" t="n"/>
      <c r="Q23" s="28" t="n"/>
      <c r="R23" s="28" t="n"/>
      <c r="S23" s="28" t="n"/>
      <c r="T23" s="28" t="n"/>
      <c r="U23" s="28" t="n"/>
      <c r="V23" s="28" t="n"/>
      <c r="W23" s="28" t="n"/>
      <c r="X23" s="28" t="n"/>
      <c r="Y23" s="28" t="n"/>
      <c r="Z23" s="28" t="n"/>
      <c r="AA23" s="28" t="n"/>
      <c r="AB23" s="28" t="n"/>
    </row>
    <row r="24" ht="17" customHeight="1">
      <c r="B24" s="17">
        <f>IF(D24="","",ROW()-9)</f>
        <v/>
      </c>
      <c r="C24" s="18" t="n"/>
      <c r="D24" s="19" t="n"/>
      <c r="E24" s="20" t="n"/>
      <c r="F24" s="21" t="n"/>
      <c r="G24" s="22" t="n"/>
      <c r="H24" s="23" t="n"/>
      <c r="I24" s="24" t="n"/>
      <c r="J24" s="25">
        <f>IF(G24="","",IF(N(H24)+N(I24)=0,G24,WORKDAY(G24,N(H24)+N(I24)-1,Paramètres!$F$6:$F$33)))</f>
        <v/>
      </c>
      <c r="K24" s="26" t="n"/>
      <c r="L24" s="27">
        <f>IF(G24="","",IF(N(K24)&gt;=1,"Terminé",IF(OR($K$5&gt;J24,AND($K$5&gt;G24,N(K24)=0)),"En retard",IF($K$5&gt;=G24,"En cours","À venir"))))</f>
        <v/>
      </c>
      <c r="M24" s="28" t="n"/>
      <c r="N24" s="28" t="n"/>
      <c r="O24" s="28" t="n"/>
      <c r="P24" s="28" t="n"/>
      <c r="Q24" s="28" t="n"/>
      <c r="R24" s="28" t="n"/>
      <c r="S24" s="28" t="n"/>
      <c r="T24" s="28" t="n"/>
      <c r="U24" s="28" t="n"/>
      <c r="V24" s="28" t="n"/>
      <c r="W24" s="28" t="n"/>
      <c r="X24" s="28" t="n"/>
      <c r="Y24" s="28" t="n"/>
      <c r="Z24" s="28" t="n"/>
      <c r="AA24" s="28" t="n"/>
      <c r="AB24" s="28" t="n"/>
    </row>
    <row r="25" ht="17" customHeight="1">
      <c r="B25" s="17">
        <f>IF(D25="","",ROW()-9)</f>
        <v/>
      </c>
      <c r="C25" s="18" t="n"/>
      <c r="D25" s="19" t="n"/>
      <c r="E25" s="20" t="n"/>
      <c r="F25" s="21" t="n"/>
      <c r="G25" s="22" t="n"/>
      <c r="H25" s="23" t="n"/>
      <c r="I25" s="24" t="n"/>
      <c r="J25" s="25">
        <f>IF(G25="","",IF(N(H25)+N(I25)=0,G25,WORKDAY(G25,N(H25)+N(I25)-1,Paramètres!$F$6:$F$33)))</f>
        <v/>
      </c>
      <c r="K25" s="26" t="n"/>
      <c r="L25" s="27">
        <f>IF(G25="","",IF(N(K25)&gt;=1,"Terminé",IF(OR($K$5&gt;J25,AND($K$5&gt;G25,N(K25)=0)),"En retard",IF($K$5&gt;=G25,"En cours","À venir"))))</f>
        <v/>
      </c>
      <c r="M25" s="28" t="n"/>
      <c r="N25" s="28" t="n"/>
      <c r="O25" s="28" t="n"/>
      <c r="P25" s="28" t="n"/>
      <c r="Q25" s="28" t="n"/>
      <c r="R25" s="28" t="n"/>
      <c r="S25" s="28" t="n"/>
      <c r="T25" s="28" t="n"/>
      <c r="U25" s="28" t="n"/>
      <c r="V25" s="28" t="n"/>
      <c r="W25" s="28" t="n"/>
      <c r="X25" s="28" t="n"/>
      <c r="Y25" s="28" t="n"/>
      <c r="Z25" s="28" t="n"/>
      <c r="AA25" s="28" t="n"/>
      <c r="AB25" s="28" t="n"/>
    </row>
    <row r="26" ht="17" customHeight="1">
      <c r="B26" s="17">
        <f>IF(D26="","",ROW()-9)</f>
        <v/>
      </c>
      <c r="C26" s="18" t="n"/>
      <c r="D26" s="19" t="n"/>
      <c r="E26" s="20" t="n"/>
      <c r="F26" s="21" t="n"/>
      <c r="G26" s="22" t="n"/>
      <c r="H26" s="23" t="n"/>
      <c r="I26" s="24" t="n"/>
      <c r="J26" s="25">
        <f>IF(G26="","",IF(N(H26)+N(I26)=0,G26,WORKDAY(G26,N(H26)+N(I26)-1,Paramètres!$F$6:$F$33)))</f>
        <v/>
      </c>
      <c r="K26" s="26" t="n"/>
      <c r="L26" s="27">
        <f>IF(G26="","",IF(N(K26)&gt;=1,"Terminé",IF(OR($K$5&gt;J26,AND($K$5&gt;G26,N(K26)=0)),"En retard",IF($K$5&gt;=G26,"En cours","À venir"))))</f>
        <v/>
      </c>
      <c r="M26" s="28" t="n"/>
      <c r="N26" s="28" t="n"/>
      <c r="O26" s="28" t="n"/>
      <c r="P26" s="28" t="n"/>
      <c r="Q26" s="28" t="n"/>
      <c r="R26" s="28" t="n"/>
      <c r="S26" s="28" t="n"/>
      <c r="T26" s="28" t="n"/>
      <c r="U26" s="28" t="n"/>
      <c r="V26" s="28" t="n"/>
      <c r="W26" s="28" t="n"/>
      <c r="X26" s="28" t="n"/>
      <c r="Y26" s="28" t="n"/>
      <c r="Z26" s="28" t="n"/>
      <c r="AA26" s="28" t="n"/>
      <c r="AB26" s="28" t="n"/>
    </row>
    <row r="27" ht="17" customHeight="1">
      <c r="B27" s="17">
        <f>IF(D27="","",ROW()-9)</f>
        <v/>
      </c>
      <c r="C27" s="18" t="n"/>
      <c r="D27" s="19" t="n"/>
      <c r="E27" s="20" t="n"/>
      <c r="F27" s="21" t="n"/>
      <c r="G27" s="22" t="n"/>
      <c r="H27" s="23" t="n"/>
      <c r="I27" s="24" t="n"/>
      <c r="J27" s="25">
        <f>IF(G27="","",IF(N(H27)+N(I27)=0,G27,WORKDAY(G27,N(H27)+N(I27)-1,Paramètres!$F$6:$F$33)))</f>
        <v/>
      </c>
      <c r="K27" s="26" t="n"/>
      <c r="L27" s="27">
        <f>IF(G27="","",IF(N(K27)&gt;=1,"Terminé",IF(OR($K$5&gt;J27,AND($K$5&gt;G27,N(K27)=0)),"En retard",IF($K$5&gt;=G27,"En cours","À venir"))))</f>
        <v/>
      </c>
      <c r="M27" s="28" t="n"/>
      <c r="N27" s="28" t="n"/>
      <c r="O27" s="28" t="n"/>
      <c r="P27" s="28" t="n"/>
      <c r="Q27" s="28" t="n"/>
      <c r="R27" s="28" t="n"/>
      <c r="S27" s="28" t="n"/>
      <c r="T27" s="28" t="n"/>
      <c r="U27" s="28" t="n"/>
      <c r="V27" s="28" t="n"/>
      <c r="W27" s="28" t="n"/>
      <c r="X27" s="28" t="n"/>
      <c r="Y27" s="28" t="n"/>
      <c r="Z27" s="28" t="n"/>
      <c r="AA27" s="28" t="n"/>
      <c r="AB27" s="28" t="n"/>
    </row>
    <row r="29">
      <c r="C29" s="30" t="inlineStr">
        <is>
          <t>LÉGENDE</t>
        </is>
      </c>
      <c r="D29" s="31" t="inlineStr">
        <is>
          <t>■ Vert : tâche prévue   ■ Vert clair : tâche terminée   ■ Orange : tâche en retard   ■ Noir : jalon (réception, levée des réserves)   ■ Semaine en surbrillance : semaine du point</t>
        </is>
      </c>
      <c r="E29" s="32" t="n"/>
      <c r="G29" s="32" t="n"/>
      <c r="J29" s="32" t="n"/>
      <c r="L29" s="32" t="n"/>
    </row>
    <row r="30" ht="18" customHeight="1">
      <c r="B30" s="33" t="inlineStr">
        <is>
          <t>Durées en jours ouvrés, hors week-ends et jours fériés. Les jours d'intempéries déclarés repoussent la fin de la tâche. Modèle gratuit Digitiz · digitiz.fr/modeles/planning-chantier/</t>
        </is>
      </c>
    </row>
  </sheetData>
  <mergeCells count="32">
    <mergeCell ref="B2:G2"/>
    <mergeCell ref="N2:P2"/>
    <mergeCell ref="E8:E9"/>
    <mergeCell ref="G8:G9"/>
    <mergeCell ref="K5:L5"/>
    <mergeCell ref="B8:B9"/>
    <mergeCell ref="V3:X4"/>
    <mergeCell ref="Z2:AB2"/>
    <mergeCell ref="H3:I4"/>
    <mergeCell ref="F8:F9"/>
    <mergeCell ref="L8:L9"/>
    <mergeCell ref="D29:AB29"/>
    <mergeCell ref="N3:P4"/>
    <mergeCell ref="K3:L4"/>
    <mergeCell ref="Z3:AB4"/>
    <mergeCell ref="H2:I2"/>
    <mergeCell ref="C8:C9"/>
    <mergeCell ref="B5:G5"/>
    <mergeCell ref="R2:T2"/>
    <mergeCell ref="M5:AB5"/>
    <mergeCell ref="K2:L2"/>
    <mergeCell ref="H5:J5"/>
    <mergeCell ref="I8:I9"/>
    <mergeCell ref="K8:K9"/>
    <mergeCell ref="B30:AB30"/>
    <mergeCell ref="D8:D9"/>
    <mergeCell ref="B4:G4"/>
    <mergeCell ref="V2:X2"/>
    <mergeCell ref="B3:G3"/>
    <mergeCell ref="H8:H9"/>
    <mergeCell ref="J8:J9"/>
    <mergeCell ref="R3:T4"/>
  </mergeCells>
  <conditionalFormatting sqref="M10:AB27">
    <cfRule type="expression" priority="1" dxfId="0" stopIfTrue="1">
      <formula>AND($F10="Jalon",$G10&lt;&gt;"",$G10&gt;=M$9,$G10&lt;=M$9+6)</formula>
    </cfRule>
    <cfRule type="expression" priority="2" dxfId="1" stopIfTrue="1">
      <formula>AND($F10="Tâche",$G10&lt;&gt;"",$L10="Terminé",$G10&lt;=M$9+6,$J10&gt;=M$9)</formula>
    </cfRule>
    <cfRule type="expression" priority="3" dxfId="2" stopIfTrue="1">
      <formula>AND($F10="Tâche",$G10&lt;&gt;"",$L10="En retard",$G10&lt;=M$9+6,$J10&gt;=M$9)</formula>
    </cfRule>
    <cfRule type="expression" priority="4" dxfId="3" stopIfTrue="1">
      <formula>AND($F10="Tâche",$G10&lt;&gt;"",$G10&lt;=M$9+6,$J10&gt;=M$9)</formula>
    </cfRule>
    <cfRule type="expression" priority="5" dxfId="4">
      <formula>AND($K$5&gt;=M$9,$K$5&lt;=M$9+6)</formula>
    </cfRule>
  </conditionalFormatting>
  <conditionalFormatting sqref="M8:AB8">
    <cfRule type="expression" priority="6" dxfId="5">
      <formula>AND($K$5&gt;=M$9,$K$5&lt;=M$9+6)</formula>
    </cfRule>
  </conditionalFormatting>
  <conditionalFormatting sqref="L10:L27">
    <cfRule type="expression" priority="7" dxfId="6">
      <formula>$L10="En retard"</formula>
    </cfRule>
    <cfRule type="expression" priority="8" dxfId="7">
      <formula>$L10="Terminé"</formula>
    </cfRule>
  </conditionalFormatting>
  <dataValidations count="2">
    <dataValidation sqref="C10:C27" showDropDown="0" showInputMessage="0" showErrorMessage="0" allowBlank="1" type="list">
      <formula1>=Paramètres!$B$20:$B$34</formula1>
    </dataValidation>
    <dataValidation sqref="F10:F27" showDropDown="0" showInputMessage="0" showErrorMessage="0" allowBlank="1" type="list">
      <formula1>=Paramètres!$B$37:$B$38</formula1>
    </dataValidation>
  </dataValidations>
  <printOptions horizontalCentered="1"/>
  <pageMargins left="0.5" right="0.5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44" customWidth="1" min="3" max="3"/>
    <col width="4" customWidth="1" min="4" max="4"/>
    <col width="30" customWidth="1" min="5" max="5"/>
    <col width="16" customWidth="1" min="6" max="6"/>
  </cols>
  <sheetData>
    <row r="2">
      <c r="B2" s="34" t="inlineStr">
        <is>
          <t>Paramètres du planning</t>
        </is>
      </c>
    </row>
    <row r="3" ht="30" customHeight="1">
      <c r="B3" s="35" t="inlineStr">
        <is>
          <t>Remplissez cette feuille une fois : le planning reprend le chantier, les lots et les jours fériés.</t>
        </is>
      </c>
    </row>
    <row r="5">
      <c r="B5" s="36" t="inlineStr">
        <is>
          <t>Le chantier</t>
        </is>
      </c>
      <c r="C5" s="36" t="n"/>
      <c r="E5" s="36" t="inlineStr">
        <is>
          <t>Jours fériés (exclus des durées)</t>
        </is>
      </c>
      <c r="F5" s="36" t="n"/>
    </row>
    <row r="6" ht="20" customHeight="1">
      <c r="B6" s="37" t="inlineStr">
        <is>
          <t>Nom du chantier</t>
        </is>
      </c>
      <c r="C6" s="38" t="inlineStr">
        <is>
          <t>Aménagement des bureaux et de la terrasse</t>
        </is>
      </c>
      <c r="E6" s="37" t="inlineStr">
        <is>
          <t>Jour de l'An</t>
        </is>
      </c>
      <c r="F6" s="39" t="n">
        <v>46023</v>
      </c>
    </row>
    <row r="7" ht="20" customHeight="1">
      <c r="B7" s="37" t="inlineStr">
        <is>
          <t>Adresse du chantier</t>
        </is>
      </c>
      <c r="C7" s="38" t="inlineStr">
        <is>
          <t>12 rue des Lilas, 69001 Lyon</t>
        </is>
      </c>
      <c r="E7" s="37" t="inlineStr">
        <is>
          <t>Lundi de Pâques</t>
        </is>
      </c>
      <c r="F7" s="39" t="n">
        <v>46118</v>
      </c>
    </row>
    <row r="8" ht="20" customHeight="1">
      <c r="B8" s="37" t="inlineStr">
        <is>
          <t>Maître d'ouvrage</t>
        </is>
      </c>
      <c r="C8" s="38" t="inlineStr">
        <is>
          <t>Atelier Numérique (SIRET 123 456 789 00012)</t>
        </is>
      </c>
      <c r="E8" s="37" t="inlineStr">
        <is>
          <t>Fête du Travail</t>
        </is>
      </c>
      <c r="F8" s="39" t="n">
        <v>46143</v>
      </c>
    </row>
    <row r="9" ht="20" customHeight="1">
      <c r="B9" s="37" t="inlineStr">
        <is>
          <t>Maître d'œuvre ou conducteur de travaux</t>
        </is>
      </c>
      <c r="C9" s="38" t="inlineStr">
        <is>
          <t>Cabinet Morel Architecture</t>
        </is>
      </c>
      <c r="E9" s="37" t="inlineStr">
        <is>
          <t>Victoire 1945</t>
        </is>
      </c>
      <c r="F9" s="39" t="n">
        <v>46150</v>
      </c>
    </row>
    <row r="10" ht="20" customHeight="1">
      <c r="B10" s="37" t="inlineStr">
        <is>
          <t>N° de marché ou référence</t>
        </is>
      </c>
      <c r="C10" s="38" t="inlineStr">
        <is>
          <t>CH-2026-014</t>
        </is>
      </c>
      <c r="E10" s="37" t="inlineStr">
        <is>
          <t>Ascension</t>
        </is>
      </c>
      <c r="F10" s="39" t="n">
        <v>46156</v>
      </c>
    </row>
    <row r="11" ht="20" customHeight="1">
      <c r="B11" s="37" t="inlineStr">
        <is>
          <t>Planning établi par</t>
        </is>
      </c>
      <c r="C11" s="38" t="inlineStr">
        <is>
          <t>Sophie Morel</t>
        </is>
      </c>
      <c r="E11" s="37" t="inlineStr">
        <is>
          <t>Lundi de Pentecôte</t>
        </is>
      </c>
      <c r="F11" s="39" t="n">
        <v>46167</v>
      </c>
    </row>
    <row r="12">
      <c r="E12" s="37" t="inlineStr">
        <is>
          <t>Fête nationale</t>
        </is>
      </c>
      <c r="F12" s="39" t="n">
        <v>46217</v>
      </c>
    </row>
    <row r="13">
      <c r="B13" s="36" t="inlineStr">
        <is>
          <t>Dates de référence</t>
        </is>
      </c>
      <c r="C13" s="36" t="n"/>
      <c r="E13" s="37" t="inlineStr">
        <is>
          <t>Assomption</t>
        </is>
      </c>
      <c r="F13" s="39" t="n">
        <v>46249</v>
      </c>
    </row>
    <row r="14" ht="20" customHeight="1">
      <c r="B14" s="37" t="inlineStr">
        <is>
          <t>Date du point d'avancement</t>
        </is>
      </c>
      <c r="C14" s="40" t="n">
        <v>46342</v>
      </c>
      <c r="E14" s="37" t="inlineStr">
        <is>
          <t>Toussaint</t>
        </is>
      </c>
      <c r="F14" s="39" t="n">
        <v>46327</v>
      </c>
    </row>
    <row r="15" ht="20" customHeight="1">
      <c r="B15" s="37" t="inlineStr">
        <is>
          <t>Premier lundi affiché sur le planning</t>
        </is>
      </c>
      <c r="C15" s="40" t="n">
        <v>46300</v>
      </c>
      <c r="E15" s="37" t="inlineStr">
        <is>
          <t>Armistice 1918</t>
        </is>
      </c>
      <c r="F15" s="39" t="n">
        <v>46337</v>
      </c>
    </row>
    <row r="16" ht="20" customHeight="1">
      <c r="B16" s="37" t="inlineStr">
        <is>
          <t>Fin des travaux prévue au marché</t>
        </is>
      </c>
      <c r="C16" s="40" t="n">
        <v>46409</v>
      </c>
      <c r="E16" s="37" t="inlineStr">
        <is>
          <t>Noël</t>
        </is>
      </c>
      <c r="F16" s="39" t="n">
        <v>46381</v>
      </c>
    </row>
    <row r="17" ht="30" customHeight="1">
      <c r="B17" s="41" t="inlineStr">
        <is>
          <t>Le planning affiche seize semaines à partir du lundi indiqué en C15. Mettez à jour la date du point à chaque réunion de chantier : les statuts se recalculent.</t>
        </is>
      </c>
      <c r="E17" s="37" t="inlineStr">
        <is>
          <t>Jour de l'An</t>
        </is>
      </c>
      <c r="F17" s="39" t="n">
        <v>46388</v>
      </c>
    </row>
    <row r="18">
      <c r="E18" s="37" t="inlineStr">
        <is>
          <t>Lundi de Pâques</t>
        </is>
      </c>
      <c r="F18" s="39" t="n">
        <v>46475</v>
      </c>
    </row>
    <row r="19">
      <c r="B19" s="36" t="inlineStr">
        <is>
          <t>Lots et corps d'état (liste déroulante)</t>
        </is>
      </c>
      <c r="C19" s="36" t="n"/>
      <c r="E19" s="37" t="inlineStr">
        <is>
          <t>Fête du Travail</t>
        </is>
      </c>
      <c r="F19" s="39" t="n">
        <v>46508</v>
      </c>
    </row>
    <row r="20">
      <c r="B20" s="37" t="inlineStr">
        <is>
          <t>00 · Installation de chantier</t>
        </is>
      </c>
      <c r="C20" s="41" t="inlineStr">
        <is>
          <t>Ajoutez vos lots dans les cases libres.</t>
        </is>
      </c>
      <c r="E20" s="37" t="inlineStr">
        <is>
          <t>Ascension</t>
        </is>
      </c>
      <c r="F20" s="39" t="n">
        <v>46513</v>
      </c>
    </row>
    <row r="21">
      <c r="B21" s="37" t="inlineStr">
        <is>
          <t>01 · Démolition, curage</t>
        </is>
      </c>
      <c r="E21" s="37" t="inlineStr">
        <is>
          <t>Victoire 1945</t>
        </is>
      </c>
      <c r="F21" s="39" t="n">
        <v>46515</v>
      </c>
    </row>
    <row r="22">
      <c r="B22" s="37" t="inlineStr">
        <is>
          <t>02 · Gros œuvre, maçonnerie</t>
        </is>
      </c>
      <c r="E22" s="37" t="inlineStr">
        <is>
          <t>Lundi de Pentecôte</t>
        </is>
      </c>
      <c r="F22" s="39" t="n">
        <v>46524</v>
      </c>
    </row>
    <row r="23">
      <c r="B23" s="37" t="inlineStr">
        <is>
          <t>03 · Étanchéité, couverture</t>
        </is>
      </c>
      <c r="E23" s="37" t="inlineStr">
        <is>
          <t>Fête nationale</t>
        </is>
      </c>
      <c r="F23" s="39" t="n">
        <v>46582</v>
      </c>
    </row>
    <row r="24">
      <c r="B24" s="37" t="inlineStr">
        <is>
          <t>04 · Plâtrerie, isolation</t>
        </is>
      </c>
      <c r="E24" s="37" t="inlineStr">
        <is>
          <t>Assomption</t>
        </is>
      </c>
      <c r="F24" s="39" t="n">
        <v>46614</v>
      </c>
    </row>
    <row r="25">
      <c r="B25" s="37" t="inlineStr">
        <is>
          <t>05 · Électricité</t>
        </is>
      </c>
      <c r="E25" s="37" t="inlineStr">
        <is>
          <t>Toussaint</t>
        </is>
      </c>
      <c r="F25" s="39" t="n">
        <v>46692</v>
      </c>
    </row>
    <row r="26">
      <c r="B26" s="37" t="inlineStr">
        <is>
          <t>06 · Plomberie, chauffage, ventilation</t>
        </is>
      </c>
      <c r="E26" s="37" t="inlineStr">
        <is>
          <t>Armistice 1918</t>
        </is>
      </c>
      <c r="F26" s="39" t="n">
        <v>46702</v>
      </c>
    </row>
    <row r="27">
      <c r="B27" s="37" t="inlineStr">
        <is>
          <t>07 · Menuiseries</t>
        </is>
      </c>
      <c r="E27" s="37" t="inlineStr">
        <is>
          <t>Noël</t>
        </is>
      </c>
      <c r="F27" s="39" t="n">
        <v>46746</v>
      </c>
    </row>
    <row r="28">
      <c r="B28" s="37" t="inlineStr">
        <is>
          <t>08 · Peinture</t>
        </is>
      </c>
      <c r="E28" s="42" t="n"/>
      <c r="F28" s="43" t="n"/>
    </row>
    <row r="29">
      <c r="B29" s="37" t="inlineStr">
        <is>
          <t>09 · Revêtements de sols</t>
        </is>
      </c>
      <c r="E29" s="42" t="n"/>
      <c r="F29" s="43" t="n"/>
    </row>
    <row r="30">
      <c r="B30" s="37" t="inlineStr">
        <is>
          <t>10 · Nettoyage</t>
        </is>
      </c>
      <c r="E30" s="42" t="n"/>
      <c r="F30" s="43" t="n"/>
    </row>
    <row r="31">
      <c r="B31" s="37" t="inlineStr">
        <is>
          <t>Tous lots</t>
        </is>
      </c>
      <c r="E31" s="42" t="n"/>
      <c r="F31" s="43" t="n"/>
    </row>
    <row r="32">
      <c r="B32" s="37" t="n"/>
      <c r="E32" s="42" t="n"/>
      <c r="F32" s="43" t="n"/>
    </row>
    <row r="33">
      <c r="B33" s="37" t="n"/>
      <c r="E33" s="42" t="n"/>
      <c r="F33" s="43" t="n"/>
    </row>
    <row r="34">
      <c r="B34" s="37" t="n"/>
    </row>
    <row r="36">
      <c r="B36" s="36" t="inlineStr">
        <is>
          <t>Types de ligne</t>
        </is>
      </c>
      <c r="C36" s="36" t="n"/>
    </row>
    <row r="37">
      <c r="B37" s="44" t="inlineStr">
        <is>
          <t>Tâche</t>
        </is>
      </c>
      <c r="C37" s="8" t="inlineStr">
        <is>
          <t>Barre verte sur les semaines couvertes</t>
        </is>
      </c>
    </row>
    <row r="38">
      <c r="B38" s="44" t="inlineStr">
        <is>
          <t>Jalon</t>
        </is>
      </c>
      <c r="C38" s="8" t="inlineStr">
        <is>
          <t>Case noire sur la semaine de l'événement (durée 0)</t>
        </is>
      </c>
    </row>
  </sheetData>
  <mergeCells count="2">
    <mergeCell ref="B3:C3"/>
    <mergeCell ref="B17:C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4" t="inlineStr">
        <is>
          <t>Mode d'emploi du planning de chantier</t>
        </is>
      </c>
    </row>
    <row r="4">
      <c r="B4" s="45" t="inlineStr">
        <is>
          <t>1. Le chantier</t>
        </is>
      </c>
    </row>
    <row r="5" ht="45" customHeight="1">
      <c r="B5" s="44" t="inlineStr">
        <is>
          <t>Ouvrez « Paramètres » : nom et adresse du chantier, maître d'ouvrage, maîtrise d'œuvre, référence du marché. Indiquez le premier lundi à afficher, la date de fin des travaux prévue au marché et la date du point d'avancement.</t>
        </is>
      </c>
    </row>
    <row r="7">
      <c r="B7" s="45" t="inlineStr">
        <is>
          <t>2. Les lots</t>
        </is>
      </c>
    </row>
    <row r="8" ht="30" customHeight="1">
      <c r="B8" s="44" t="inlineStr">
        <is>
          <t>Adaptez la liste des lots et corps d'état à votre chantier (cases libres en bas de la liste). Ils apparaissent dans le menu déroulant de la colonne « Lot » du planning.</t>
        </is>
      </c>
    </row>
    <row r="10">
      <c r="B10" s="45" t="inlineStr">
        <is>
          <t>3. Les tâches</t>
        </is>
      </c>
    </row>
    <row r="11" ht="45" customHeight="1">
      <c r="B11" s="44" t="inlineStr">
        <is>
          <t>Une ligne par tâche : lot, intitulé, entreprise, type (Tâche ou Jalon), date de début et durée en jours ouvrés. La date de fin se calcule en sautant les week-ends et les jours fériés listés dans « Paramètres ». Les barres se dessinent seules dans les semaines.</t>
        </is>
      </c>
    </row>
    <row r="13">
      <c r="B13" s="45" t="inlineStr">
        <is>
          <t>4. Les jalons</t>
        </is>
      </c>
    </row>
    <row r="14" ht="30" customHeight="1">
      <c r="B14" s="44" t="inlineStr">
        <is>
          <t>Réception des travaux, levée des réserves, livraison d'un équipement : choisissez le type « Jalon » et une durée de 0. Une case noire marque la semaine.</t>
        </is>
      </c>
    </row>
    <row r="16">
      <c r="B16" s="45" t="inlineStr">
        <is>
          <t>5. Les intempéries</t>
        </is>
      </c>
    </row>
    <row r="17" ht="45" customHeight="1">
      <c r="B17" s="44" t="inlineStr">
        <is>
          <t>Quand une tâche perd des jours à cause de la météo, saisissez-les dans la colonne « Intemp. (j) » : la fin de la tâche recule d'autant, et le total s'affiche en haut du planning. Décalez ensuite à la main le début des tâches qui en dépendent.</t>
        </is>
      </c>
    </row>
    <row r="19">
      <c r="B19" s="45" t="inlineStr">
        <is>
          <t>6. Le point d'avancement</t>
        </is>
      </c>
    </row>
    <row r="20" ht="45" customHeight="1">
      <c r="B20" s="44" t="inlineStr">
        <is>
          <t>À chaque réunion de chantier, changez la date du point dans « Paramètres » et mettez à jour la colonne « Avanc. ». Le statut passe seul à « Terminé », « En cours », « En retard » (fin dépassée, ou début passé sans avancement) ou « À venir ». L'avancement global est pondéré par la durée des tâches.</t>
        </is>
      </c>
    </row>
    <row r="22">
      <c r="B22" s="45" t="inlineStr">
        <is>
          <t>7. La diffusion</t>
        </is>
      </c>
    </row>
    <row r="23" ht="30" customHeight="1">
      <c r="B23" s="44" t="inlineStr">
        <is>
          <t>Enregistrez en PDF (A4 paysage) et joignez le planning au compte rendu de chantier. Chaque entreprise voit ses dates et celles des lots qui la précèdent.</t>
        </is>
      </c>
    </row>
    <row r="25">
      <c r="B25" s="45" t="inlineStr">
        <is>
          <t>Rappel</t>
        </is>
      </c>
    </row>
    <row r="26" ht="45" customHeight="1">
      <c r="B26" s="44" t="inlineStr">
        <is>
          <t>La réception est l'acte par lequel le maître d'ouvrage accepte l'ouvrage, avec ou sans réserves (article 1792-6 du Code civil). Elle ouvre la garantie de parfait achèvement d'un an. Planifiez-la comme un jalon, et la levée des réserves avec elle.</t>
        </is>
      </c>
    </row>
    <row r="28">
      <c r="B28" s="45" t="inlineStr">
        <is>
          <t>Pour aller plus loin</t>
        </is>
      </c>
    </row>
    <row r="29" ht="15" customHeight="1">
      <c r="B29" s="44" t="inlineStr">
        <is>
          <t>Ce modèle est proposé gratuitement par Digitiz : https://digitiz.fr/modeles/planning-chantier/</t>
        </is>
      </c>
    </row>
  </sheetData>
  <pageMargins left="0.75" right="0.75" top="1" bottom="1" header="0.5" footer="0.5"/>
</worksheet>
</file>