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ier clients" sheetId="1" state="visible" r:id="rId1"/>
    <sheet xmlns:r="http://schemas.openxmlformats.org/officeDocument/2006/relationships" name="Segmentation" sheetId="2" state="visible" r:id="rId2"/>
    <sheet xmlns:r="http://schemas.openxmlformats.org/officeDocument/2006/relationships" name="Demandes RGPD" sheetId="3" state="visible" r:id="rId3"/>
    <sheet xmlns:r="http://schemas.openxmlformats.org/officeDocument/2006/relationships" name="Paramètres" sheetId="4" state="visible" r:id="rId4"/>
    <sheet xmlns:r="http://schemas.openxmlformats.org/officeDocument/2006/relationships" name="Mode d'emploi" sheetId="5" state="visible" r:id="rId5"/>
  </sheets>
  <definedNames>
    <definedName name="_xlnm.Print_Titles" localSheetId="0">'Fichier clients'!$7:$7</definedName>
    <definedName name="_xlnm.Print_Area" localSheetId="0">'Fichier clients'!$A$1:$R$67</definedName>
    <definedName name="_xlnm.Print_Area" localSheetId="1">'Segmentation'!$A$1:$F$35</definedName>
    <definedName name="_xlnm.Print_Area" localSheetId="2">'Demandes RGPD'!$A$1:$J$36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&quot; €&quot;"/>
    <numFmt numFmtId="165" formatCode="yyyy-mm-dd"/>
    <numFmt numFmtId="166" formatCode="DD/MM/YYYY"/>
    <numFmt numFmtId="167" formatCode="#,##0.00&quot; €&quot;;-#,##0.00&quot; €&quot;;&quot;&quot;"/>
  </numFmts>
  <fonts count="16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color rgb="006B7280"/>
      <sz val="10"/>
    </font>
    <font>
      <name val="Arial"/>
      <color rgb="001B2B3A"/>
      <sz val="10"/>
    </font>
    <font>
      <name val="Arial"/>
      <b val="1"/>
      <color rgb="0012CC96"/>
      <sz val="10"/>
    </font>
    <font>
      <name val="Arial"/>
      <i val="1"/>
      <color rgb="006B7280"/>
      <sz val="8"/>
    </font>
    <font>
      <name val="Arial"/>
      <b val="1"/>
      <color rgb="001B2B3A"/>
      <sz val="9"/>
    </font>
    <font>
      <name val="Arial"/>
      <b val="1"/>
      <color rgb="0012CC96"/>
      <sz val="20"/>
    </font>
    <font>
      <name val="Arial"/>
      <b val="1"/>
      <color rgb="006B7280"/>
      <sz val="8"/>
    </font>
    <font>
      <name val="Arial"/>
      <b val="1"/>
      <color rgb="001B2B3A"/>
      <sz val="15"/>
    </font>
    <font>
      <name val="Arial"/>
      <b val="1"/>
      <color rgb="00C0392B"/>
      <sz val="15"/>
    </font>
    <font>
      <name val="Arial"/>
      <color rgb="006B7280"/>
      <sz val="9"/>
    </font>
    <font>
      <name val="Arial"/>
      <color rgb="001B2B3A"/>
      <sz val="9"/>
    </font>
    <font>
      <name val="Arial"/>
      <b val="1"/>
      <color rgb="001B2B3A"/>
      <sz val="10"/>
    </font>
    <font>
      <name val="Arial"/>
      <b val="1"/>
      <color rgb="00C0392B"/>
      <sz val="10"/>
    </font>
    <font>
      <name val="Arial"/>
      <b val="1"/>
      <color rgb="001B2B3A"/>
      <sz val="11"/>
    </font>
  </fonts>
  <fills count="4">
    <fill>
      <patternFill/>
    </fill>
    <fill>
      <patternFill patternType="gray125"/>
    </fill>
    <fill>
      <patternFill patternType="solid">
        <fgColor rgb="00D9EDDF"/>
        <bgColor rgb="00D9EDDF"/>
      </patternFill>
    </fill>
    <fill>
      <patternFill patternType="solid">
        <fgColor rgb="00F3F6F5"/>
        <bgColor rgb="00F3F6F5"/>
      </patternFill>
    </fill>
  </fills>
  <borders count="4">
    <border>
      <left/>
      <right/>
      <top/>
      <bottom/>
      <diagonal/>
    </border>
    <border>
      <bottom style="thin">
        <color rgb="00D1D5DB"/>
      </bottom>
    </border>
    <border>
      <top style="thin">
        <color rgb="0012CC96"/>
      </top>
      <bottom style="thin">
        <color rgb="0012CC96"/>
      </bottom>
    </border>
    <border>
      <top style="thin">
        <color rgb="0012CC96"/>
      </top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2" fillId="0" borderId="0" pivotButton="0" quotePrefix="0" xfId="0"/>
    <xf numFmtId="1" fontId="9" fillId="3" borderId="0" applyAlignment="1" pivotButton="0" quotePrefix="0" xfId="0">
      <alignment horizontal="center" vertical="center" wrapText="1"/>
    </xf>
    <xf numFmtId="164" fontId="9" fillId="3" borderId="0" applyAlignment="1" pivotButton="0" quotePrefix="0" xfId="0">
      <alignment horizontal="center" vertical="center" wrapText="1"/>
    </xf>
    <xf numFmtId="1" fontId="10" fillId="3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right" vertical="center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166" fontId="12" fillId="0" borderId="1" applyAlignment="1" pivotButton="0" quotePrefix="0" xfId="0">
      <alignment horizontal="center" vertical="center" wrapText="1"/>
    </xf>
    <xf numFmtId="167" fontId="12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166" fontId="11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right" vertical="center"/>
    </xf>
    <xf numFmtId="9" fontId="13" fillId="0" borderId="1" applyAlignment="1" pivotButton="0" quotePrefix="0" xfId="0">
      <alignment horizontal="center" vertical="center" wrapText="1"/>
    </xf>
    <xf numFmtId="0" fontId="13" fillId="0" borderId="3" pivotButton="0" quotePrefix="0" xfId="0"/>
    <xf numFmtId="0" fontId="13" fillId="0" borderId="3" applyAlignment="1" pivotButton="0" quotePrefix="0" xfId="0">
      <alignment horizontal="center" vertical="center" wrapText="1"/>
    </xf>
    <xf numFmtId="164" fontId="13" fillId="0" borderId="3" applyAlignment="1" pivotButton="0" quotePrefix="0" xfId="0">
      <alignment horizontal="right" vertical="center"/>
    </xf>
    <xf numFmtId="9" fontId="13" fillId="0" borderId="3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15" fillId="0" borderId="0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Arial"/>
        <b val="1"/>
        <color rgb="00FFFFFF"/>
        <sz val="9"/>
      </font>
      <fill>
        <patternFill patternType="solid">
          <fgColor rgb="00C0392B"/>
          <bgColor rgb="00C0392B"/>
        </patternFill>
      </fill>
    </dxf>
    <dxf>
      <fill>
        <patternFill patternType="solid">
          <fgColor rgb="00FFF4E0"/>
          <bgColor rgb="00FFF4E0"/>
        </patternFill>
      </fill>
    </dxf>
    <dxf>
      <font>
        <name val="Arial"/>
        <b val="1"/>
        <color rgb="000E9F74"/>
        <sz val="9"/>
      </font>
    </dxf>
    <dxf>
      <fill>
        <patternFill patternType="solid">
          <fgColor rgb="00FDECEA"/>
          <bgColor rgb="00FDECEA"/>
        </patternFill>
      </fill>
    </dxf>
    <dxf>
      <fill>
        <patternFill patternType="solid">
          <fgColor rgb="00D9EDDF"/>
          <bgColor rgb="00D9ED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Q67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9" customWidth="1" min="3" max="3"/>
    <col width="22" customWidth="1" min="4" max="4"/>
    <col width="16" customWidth="1" min="5" max="5"/>
    <col width="25" customWidth="1" min="6" max="6"/>
    <col width="13" customWidth="1" min="7" max="7"/>
    <col width="11" customWidth="1" min="8" max="8"/>
    <col width="12" customWidth="1" min="9" max="9"/>
    <col width="12" customWidth="1" min="10" max="10"/>
    <col width="10" customWidth="1" min="11" max="11"/>
    <col width="11" customWidth="1" min="12" max="12"/>
    <col width="9" customWidth="1" min="13" max="13"/>
    <col width="17" customWidth="1" min="14" max="14"/>
    <col width="11" customWidth="1" min="15" max="15"/>
    <col width="11" customWidth="1" min="16" max="16"/>
    <col width="20" customWidth="1" min="17" max="17"/>
    <col width="2" customWidth="1" min="18" max="18"/>
  </cols>
  <sheetData>
    <row r="2" ht="30" customHeight="1">
      <c r="B2" s="1" t="inlineStr">
        <is>
          <t>Fichier clients</t>
        </is>
      </c>
      <c r="H2" s="2" t="inlineStr">
        <is>
          <t>CLIENTS</t>
        </is>
      </c>
      <c r="I2" s="3" t="n"/>
      <c r="J2" s="2" t="inlineStr">
        <is>
          <t>PROSPECTS</t>
        </is>
      </c>
      <c r="K2" s="3" t="n"/>
      <c r="L2" s="2" t="inlineStr">
        <is>
          <t>CA 12 MOIS</t>
        </is>
      </c>
      <c r="M2" s="3" t="n"/>
      <c r="N2" s="2" t="inlineStr">
        <is>
          <t>NE PAS PROSPECTER</t>
        </is>
      </c>
      <c r="O2" s="3" t="n"/>
      <c r="P2" s="2" t="inlineStr">
        <is>
          <t>À SUPPRIMER OU ARCHIVER</t>
        </is>
      </c>
      <c r="Q2" s="3" t="n"/>
    </row>
    <row r="3">
      <c r="B3" s="4">
        <f>Paramètres!C5&amp;" · clients et prospects"</f>
        <v/>
      </c>
      <c r="H3" s="5">
        <f>COUNTIF($C$8:$C$67,Paramètres!$B$14)</f>
        <v/>
      </c>
      <c r="I3" s="3" t="n"/>
      <c r="J3" s="5">
        <f>COUNTIF($C$8:$C$67,Paramètres!$B$15)</f>
        <v/>
      </c>
      <c r="K3" s="3" t="n"/>
      <c r="L3" s="6">
        <f>SUM($L$8:$L$67)</f>
        <v/>
      </c>
      <c r="M3" s="3" t="n"/>
      <c r="N3" s="5">
        <f>COUNTIF($Q$8:$Q$67,"Ne pas prospecter")</f>
        <v/>
      </c>
      <c r="O3" s="3" t="n"/>
      <c r="P3" s="7">
        <f>COUNTIF($Q$8:$Q$67,"À supprimer ou archiver")</f>
        <v/>
      </c>
      <c r="Q3" s="3" t="n"/>
    </row>
    <row r="4"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</row>
    <row r="5">
      <c r="B5" s="8" t="inlineStr">
        <is>
          <t>Saisissez dans les colonnes blanches. Segment, fin de conservation et statut RGPD se calculent seuls.</t>
        </is>
      </c>
    </row>
    <row r="7" ht="30" customHeight="1">
      <c r="B7" s="9" t="inlineStr">
        <is>
          <t>Code</t>
        </is>
      </c>
      <c r="C7" s="10" t="inlineStr">
        <is>
          <t>Type</t>
        </is>
      </c>
      <c r="D7" s="10" t="inlineStr">
        <is>
          <t>Société</t>
        </is>
      </c>
      <c r="E7" s="10" t="inlineStr">
        <is>
          <t>Contact</t>
        </is>
      </c>
      <c r="F7" s="10" t="inlineStr">
        <is>
          <t>E-mail</t>
        </is>
      </c>
      <c r="G7" s="10" t="inlineStr">
        <is>
          <t>Téléphone</t>
        </is>
      </c>
      <c r="H7" s="10" t="inlineStr">
        <is>
          <t>Ville</t>
        </is>
      </c>
      <c r="I7" s="10" t="inlineStr">
        <is>
          <t>Secteur</t>
        </is>
      </c>
      <c r="J7" s="10" t="inlineStr">
        <is>
          <t>Source</t>
        </is>
      </c>
      <c r="K7" s="9" t="inlineStr">
        <is>
          <t>Dernier contact</t>
        </is>
      </c>
      <c r="L7" s="11" t="inlineStr">
        <is>
          <t>CA 12 mois HT</t>
        </is>
      </c>
      <c r="M7" s="9" t="inlineStr">
        <is>
          <t>Segment</t>
        </is>
      </c>
      <c r="N7" s="10" t="inlineStr">
        <is>
          <t>Base légale</t>
        </is>
      </c>
      <c r="O7" s="9" t="inlineStr">
        <is>
          <t>Opposition prospection</t>
        </is>
      </c>
      <c r="P7" s="9" t="inlineStr">
        <is>
          <t>Fin de conservation</t>
        </is>
      </c>
      <c r="Q7" s="9" t="inlineStr">
        <is>
          <t>Statut RGPD</t>
        </is>
      </c>
    </row>
    <row r="8" ht="18" customHeight="1">
      <c r="B8" s="12">
        <f>IF(D8="","","CLI-"&amp;TEXT(ROW()-7,"000"))</f>
        <v/>
      </c>
      <c r="C8" s="13" t="inlineStr">
        <is>
          <t>Client</t>
        </is>
      </c>
      <c r="D8" s="14" t="inlineStr">
        <is>
          <t>Boulangerie Dupont &amp; Fils</t>
        </is>
      </c>
      <c r="E8" s="13" t="inlineStr">
        <is>
          <t>Claire Dupont</t>
        </is>
      </c>
      <c r="F8" s="13" t="inlineStr">
        <is>
          <t>claire@dupont-boulangerie.fr</t>
        </is>
      </c>
      <c r="G8" s="13" t="inlineStr">
        <is>
          <t>06 12 34 56 78</t>
        </is>
      </c>
      <c r="H8" s="13" t="inlineStr">
        <is>
          <t>Lyon</t>
        </is>
      </c>
      <c r="I8" s="13" t="inlineStr">
        <is>
          <t>Commerce</t>
        </is>
      </c>
      <c r="J8" s="13" t="inlineStr">
        <is>
          <t>Recommandation</t>
        </is>
      </c>
      <c r="K8" s="15" t="n">
        <v>46275</v>
      </c>
      <c r="L8" s="16" t="n">
        <v>3300</v>
      </c>
      <c r="M8" s="17">
        <f>IF(D8="","",IF(C8=Paramètres!$B$15,"Prospect",IF(L8&gt;=Paramètres!$C$6,"A",IF(L8&gt;=Paramètres!$C$7,"B",IF(L8&gt;0,"C","Inactif")))))</f>
        <v/>
      </c>
      <c r="N8" s="13" t="inlineStr">
        <is>
          <t>Exécution du contrat</t>
        </is>
      </c>
      <c r="O8" s="18" t="inlineStr">
        <is>
          <t>Non</t>
        </is>
      </c>
      <c r="P8" s="19">
        <f>IF(K8="","",EDATE(K8,12*Paramètres!$C$8))</f>
        <v/>
      </c>
      <c r="Q8" s="17">
        <f>IF(D8="","",IF(AND(P8&lt;&gt;"",P8&lt;TODAY()),"À supprimer ou archiver",IF(O8="Oui","Ne pas prospecter","Conforme")))</f>
        <v/>
      </c>
    </row>
    <row r="9" ht="18" customHeight="1">
      <c r="B9" s="12">
        <f>IF(D9="","","CLI-"&amp;TEXT(ROW()-7,"000"))</f>
        <v/>
      </c>
      <c r="C9" s="13" t="inlineStr">
        <is>
          <t>Client</t>
        </is>
      </c>
      <c r="D9" s="14" t="inlineStr">
        <is>
          <t>Hôtel des Canuts</t>
        </is>
      </c>
      <c r="E9" s="13" t="inlineStr">
        <is>
          <t>Nadia Lefèvre</t>
        </is>
      </c>
      <c r="F9" s="13" t="inlineStr">
        <is>
          <t>n.lefevre@hotel-canuts.fr</t>
        </is>
      </c>
      <c r="G9" s="13" t="inlineStr">
        <is>
          <t>04 78 22 10 30</t>
        </is>
      </c>
      <c r="H9" s="13" t="inlineStr">
        <is>
          <t>Lyon</t>
        </is>
      </c>
      <c r="I9" s="13" t="inlineStr">
        <is>
          <t>Restauration</t>
        </is>
      </c>
      <c r="J9" s="13" t="inlineStr">
        <is>
          <t>Recommandation</t>
        </is>
      </c>
      <c r="K9" s="15" t="n">
        <v>46262</v>
      </c>
      <c r="L9" s="16" t="n">
        <v>14500</v>
      </c>
      <c r="M9" s="17">
        <f>IF(D9="","",IF(C9=Paramètres!$B$15,"Prospect",IF(L9&gt;=Paramètres!$C$6,"A",IF(L9&gt;=Paramètres!$C$7,"B",IF(L9&gt;0,"C","Inactif")))))</f>
        <v/>
      </c>
      <c r="N9" s="13" t="inlineStr">
        <is>
          <t>Exécution du contrat</t>
        </is>
      </c>
      <c r="O9" s="18" t="inlineStr">
        <is>
          <t>Non</t>
        </is>
      </c>
      <c r="P9" s="19">
        <f>IF(K9="","",EDATE(K9,12*Paramètres!$C$8))</f>
        <v/>
      </c>
      <c r="Q9" s="17">
        <f>IF(D9="","",IF(AND(P9&lt;&gt;"",P9&lt;TODAY()),"À supprimer ou archiver",IF(O9="Oui","Ne pas prospecter","Conforme")))</f>
        <v/>
      </c>
    </row>
    <row r="10" ht="18" customHeight="1">
      <c r="B10" s="12">
        <f>IF(D10="","","CLI-"&amp;TEXT(ROW()-7,"000"))</f>
        <v/>
      </c>
      <c r="C10" s="13" t="inlineStr">
        <is>
          <t>Client</t>
        </is>
      </c>
      <c r="D10" s="14" t="inlineStr">
        <is>
          <t>Clinique vétérinaire Saint-Jean</t>
        </is>
      </c>
      <c r="E10" s="13" t="inlineStr">
        <is>
          <t>Olivier Faure</t>
        </is>
      </c>
      <c r="F10" s="13" t="inlineStr">
        <is>
          <t>contact@veto-saintjean.fr</t>
        </is>
      </c>
      <c r="G10" s="13" t="inlineStr">
        <is>
          <t>04 72 40 55 12</t>
        </is>
      </c>
      <c r="H10" s="13" t="inlineStr">
        <is>
          <t>Villeurbanne</t>
        </is>
      </c>
      <c r="I10" s="13" t="inlineStr">
        <is>
          <t>Santé</t>
        </is>
      </c>
      <c r="J10" s="13" t="inlineStr">
        <is>
          <t>Site web</t>
        </is>
      </c>
      <c r="K10" s="15" t="n">
        <v>46218</v>
      </c>
      <c r="L10" s="16" t="n">
        <v>9600</v>
      </c>
      <c r="M10" s="17">
        <f>IF(D10="","",IF(C10=Paramètres!$B$15,"Prospect",IF(L10&gt;=Paramètres!$C$6,"A",IF(L10&gt;=Paramètres!$C$7,"B",IF(L10&gt;0,"C","Inactif")))))</f>
        <v/>
      </c>
      <c r="N10" s="13" t="inlineStr">
        <is>
          <t>Exécution du contrat</t>
        </is>
      </c>
      <c r="O10" s="18" t="inlineStr">
        <is>
          <t>Non</t>
        </is>
      </c>
      <c r="P10" s="19">
        <f>IF(K10="","",EDATE(K10,12*Paramètres!$C$8))</f>
        <v/>
      </c>
      <c r="Q10" s="17">
        <f>IF(D10="","",IF(AND(P10&lt;&gt;"",P10&lt;TODAY()),"À supprimer ou archiver",IF(O10="Oui","Ne pas prospecter","Conforme")))</f>
        <v/>
      </c>
    </row>
    <row r="11" ht="18" customHeight="1">
      <c r="B11" s="12">
        <f>IF(D11="","","CLI-"&amp;TEXT(ROW()-7,"000"))</f>
        <v/>
      </c>
      <c r="C11" s="13" t="inlineStr">
        <is>
          <t>Client</t>
        </is>
      </c>
      <c r="D11" s="14" t="inlineStr">
        <is>
          <t>Traiteur Saveurs du Rhône</t>
        </is>
      </c>
      <c r="E11" s="13" t="inlineStr">
        <is>
          <t>Élodie Bernard</t>
        </is>
      </c>
      <c r="F11" s="13" t="inlineStr">
        <is>
          <t>elodie@saveursdurhone.fr</t>
        </is>
      </c>
      <c r="G11" s="13" t="inlineStr">
        <is>
          <t>06 45 78 12 90</t>
        </is>
      </c>
      <c r="H11" s="13" t="inlineStr">
        <is>
          <t>Vénissieux</t>
        </is>
      </c>
      <c r="I11" s="13" t="inlineStr">
        <is>
          <t>Restauration</t>
        </is>
      </c>
      <c r="J11" s="13" t="inlineStr">
        <is>
          <t>LinkedIn</t>
        </is>
      </c>
      <c r="K11" s="15" t="n">
        <v>46283</v>
      </c>
      <c r="L11" s="16" t="n">
        <v>4800</v>
      </c>
      <c r="M11" s="17">
        <f>IF(D11="","",IF(C11=Paramètres!$B$15,"Prospect",IF(L11&gt;=Paramètres!$C$6,"A",IF(L11&gt;=Paramètres!$C$7,"B",IF(L11&gt;0,"C","Inactif")))))</f>
        <v/>
      </c>
      <c r="N11" s="13" t="inlineStr">
        <is>
          <t>Exécution du contrat</t>
        </is>
      </c>
      <c r="O11" s="18" t="inlineStr">
        <is>
          <t>Oui</t>
        </is>
      </c>
      <c r="P11" s="19">
        <f>IF(K11="","",EDATE(K11,12*Paramètres!$C$8))</f>
        <v/>
      </c>
      <c r="Q11" s="17">
        <f>IF(D11="","",IF(AND(P11&lt;&gt;"",P11&lt;TODAY()),"À supprimer ou archiver",IF(O11="Oui","Ne pas prospecter","Conforme")))</f>
        <v/>
      </c>
    </row>
    <row r="12" ht="18" customHeight="1">
      <c r="B12" s="12">
        <f>IF(D12="","","CLI-"&amp;TEXT(ROW()-7,"000"))</f>
        <v/>
      </c>
      <c r="C12" s="13" t="inlineStr">
        <is>
          <t>Client</t>
        </is>
      </c>
      <c r="D12" s="14" t="inlineStr">
        <is>
          <t>Cabinet Morel Avocats</t>
        </is>
      </c>
      <c r="E12" s="13" t="inlineStr">
        <is>
          <t>Paul Morel</t>
        </is>
      </c>
      <c r="F12" s="13" t="inlineStr">
        <is>
          <t>p.morel@morel-avocats.fr</t>
        </is>
      </c>
      <c r="G12" s="13" t="inlineStr">
        <is>
          <t>04 78 60 11 22</t>
        </is>
      </c>
      <c r="H12" s="13" t="inlineStr">
        <is>
          <t>Lyon</t>
        </is>
      </c>
      <c r="I12" s="13" t="inlineStr">
        <is>
          <t>Services</t>
        </is>
      </c>
      <c r="J12" s="13" t="inlineStr">
        <is>
          <t>Site web</t>
        </is>
      </c>
      <c r="K12" s="15" t="n">
        <v>46176</v>
      </c>
      <c r="L12" s="16" t="n">
        <v>12800</v>
      </c>
      <c r="M12" s="17">
        <f>IF(D12="","",IF(C12=Paramètres!$B$15,"Prospect",IF(L12&gt;=Paramètres!$C$6,"A",IF(L12&gt;=Paramètres!$C$7,"B",IF(L12&gt;0,"C","Inactif")))))</f>
        <v/>
      </c>
      <c r="N12" s="13" t="inlineStr">
        <is>
          <t>Exécution du contrat</t>
        </is>
      </c>
      <c r="O12" s="18" t="inlineStr">
        <is>
          <t>Non</t>
        </is>
      </c>
      <c r="P12" s="19">
        <f>IF(K12="","",EDATE(K12,12*Paramètres!$C$8))</f>
        <v/>
      </c>
      <c r="Q12" s="17">
        <f>IF(D12="","",IF(AND(P12&lt;&gt;"",P12&lt;TODAY()),"À supprimer ou archiver",IF(O12="Oui","Ne pas prospecter","Conforme")))</f>
        <v/>
      </c>
    </row>
    <row r="13" ht="18" customHeight="1">
      <c r="B13" s="12">
        <f>IF(D13="","","CLI-"&amp;TEXT(ROW()-7,"000"))</f>
        <v/>
      </c>
      <c r="C13" s="13" t="inlineStr">
        <is>
          <t>Client</t>
        </is>
      </c>
      <c r="D13" s="14" t="inlineStr">
        <is>
          <t>Menuiserie Girard</t>
        </is>
      </c>
      <c r="E13" s="13" t="inlineStr">
        <is>
          <t>Marc Girard</t>
        </is>
      </c>
      <c r="F13" s="13" t="inlineStr">
        <is>
          <t>marc@menuiserie-girard.fr</t>
        </is>
      </c>
      <c r="G13" s="13" t="inlineStr">
        <is>
          <t>06 20 31 42 53</t>
        </is>
      </c>
      <c r="H13" s="13" t="inlineStr">
        <is>
          <t>Écully</t>
        </is>
      </c>
      <c r="I13" s="13" t="inlineStr">
        <is>
          <t>Artisanat</t>
        </is>
      </c>
      <c r="J13" s="13" t="inlineStr">
        <is>
          <t>Salon</t>
        </is>
      </c>
      <c r="K13" s="15" t="n">
        <v>45702</v>
      </c>
      <c r="L13" s="16" t="n">
        <v>0</v>
      </c>
      <c r="M13" s="17">
        <f>IF(D13="","",IF(C13=Paramètres!$B$15,"Prospect",IF(L13&gt;=Paramètres!$C$6,"A",IF(L13&gt;=Paramètres!$C$7,"B",IF(L13&gt;0,"C","Inactif")))))</f>
        <v/>
      </c>
      <c r="N13" s="13" t="inlineStr">
        <is>
          <t>Exécution du contrat</t>
        </is>
      </c>
      <c r="O13" s="18" t="inlineStr">
        <is>
          <t>Non</t>
        </is>
      </c>
      <c r="P13" s="19">
        <f>IF(K13="","",EDATE(K13,12*Paramètres!$C$8))</f>
        <v/>
      </c>
      <c r="Q13" s="17">
        <f>IF(D13="","",IF(AND(P13&lt;&gt;"",P13&lt;TODAY()),"À supprimer ou archiver",IF(O13="Oui","Ne pas prospecter","Conforme")))</f>
        <v/>
      </c>
    </row>
    <row r="14" ht="18" customHeight="1">
      <c r="B14" s="12">
        <f>IF(D14="","","CLI-"&amp;TEXT(ROW()-7,"000"))</f>
        <v/>
      </c>
      <c r="C14" s="13" t="inlineStr">
        <is>
          <t>Client</t>
        </is>
      </c>
      <c r="D14" s="14" t="inlineStr">
        <is>
          <t>Librairie La Page</t>
        </is>
      </c>
      <c r="E14" s="13" t="inlineStr">
        <is>
          <t>Inès Moreau</t>
        </is>
      </c>
      <c r="F14" s="13" t="inlineStr">
        <is>
          <t>ines@librairie-lapage.fr</t>
        </is>
      </c>
      <c r="G14" s="13" t="inlineStr">
        <is>
          <t>04 78 37 90 01</t>
        </is>
      </c>
      <c r="H14" s="13" t="inlineStr">
        <is>
          <t>Lyon</t>
        </is>
      </c>
      <c r="I14" s="13" t="inlineStr">
        <is>
          <t>Commerce</t>
        </is>
      </c>
      <c r="J14" s="13" t="inlineStr">
        <is>
          <t>Prospection</t>
        </is>
      </c>
      <c r="K14" s="15" t="n">
        <v>46134</v>
      </c>
      <c r="L14" s="16" t="n">
        <v>1500</v>
      </c>
      <c r="M14" s="17">
        <f>IF(D14="","",IF(C14=Paramètres!$B$15,"Prospect",IF(L14&gt;=Paramètres!$C$6,"A",IF(L14&gt;=Paramètres!$C$7,"B",IF(L14&gt;0,"C","Inactif")))))</f>
        <v/>
      </c>
      <c r="N14" s="13" t="inlineStr">
        <is>
          <t>Exécution du contrat</t>
        </is>
      </c>
      <c r="O14" s="18" t="inlineStr">
        <is>
          <t>Non</t>
        </is>
      </c>
      <c r="P14" s="19">
        <f>IF(K14="","",EDATE(K14,12*Paramètres!$C$8))</f>
        <v/>
      </c>
      <c r="Q14" s="17">
        <f>IF(D14="","",IF(AND(P14&lt;&gt;"",P14&lt;TODAY()),"À supprimer ou archiver",IF(O14="Oui","Ne pas prospecter","Conforme")))</f>
        <v/>
      </c>
    </row>
    <row r="15" ht="18" customHeight="1">
      <c r="B15" s="12">
        <f>IF(D15="","","CLI-"&amp;TEXT(ROW()-7,"000"))</f>
        <v/>
      </c>
      <c r="C15" s="13" t="inlineStr">
        <is>
          <t>Client</t>
        </is>
      </c>
      <c r="D15" s="14" t="inlineStr">
        <is>
          <t>Garage des Brotteaux</t>
        </is>
      </c>
      <c r="E15" s="13" t="inlineStr">
        <is>
          <t>Luc Martin</t>
        </is>
      </c>
      <c r="F15" s="13" t="inlineStr">
        <is>
          <t>atelier@garage-brotteaux.fr</t>
        </is>
      </c>
      <c r="G15" s="13" t="inlineStr">
        <is>
          <t>04 78 89 45 67</t>
        </is>
      </c>
      <c r="H15" s="13" t="inlineStr">
        <is>
          <t>Lyon</t>
        </is>
      </c>
      <c r="I15" s="13" t="inlineStr">
        <is>
          <t>Services</t>
        </is>
      </c>
      <c r="J15" s="13" t="inlineStr">
        <is>
          <t>Salon</t>
        </is>
      </c>
      <c r="K15" s="15" t="n">
        <v>45056</v>
      </c>
      <c r="L15" s="16" t="n">
        <v>0</v>
      </c>
      <c r="M15" s="17">
        <f>IF(D15="","",IF(C15=Paramètres!$B$15,"Prospect",IF(L15&gt;=Paramètres!$C$6,"A",IF(L15&gt;=Paramètres!$C$7,"B",IF(L15&gt;0,"C","Inactif")))))</f>
        <v/>
      </c>
      <c r="N15" s="13" t="inlineStr">
        <is>
          <t>Exécution du contrat</t>
        </is>
      </c>
      <c r="O15" s="18" t="inlineStr">
        <is>
          <t>Non</t>
        </is>
      </c>
      <c r="P15" s="19">
        <f>IF(K15="","",EDATE(K15,12*Paramètres!$C$8))</f>
        <v/>
      </c>
      <c r="Q15" s="17">
        <f>IF(D15="","",IF(AND(P15&lt;&gt;"",P15&lt;TODAY()),"À supprimer ou archiver",IF(O15="Oui","Ne pas prospecter","Conforme")))</f>
        <v/>
      </c>
    </row>
    <row r="16" ht="18" customHeight="1">
      <c r="B16" s="12">
        <f>IF(D16="","","CLI-"&amp;TEXT(ROW()-7,"000"))</f>
        <v/>
      </c>
      <c r="C16" s="13" t="inlineStr">
        <is>
          <t>Prospect</t>
        </is>
      </c>
      <c r="D16" s="14" t="inlineStr">
        <is>
          <t>Pharmacie Bellecour</t>
        </is>
      </c>
      <c r="E16" s="13" t="inlineStr">
        <is>
          <t>Anne Roux</t>
        </is>
      </c>
      <c r="F16" s="13" t="inlineStr">
        <is>
          <t>a.roux@pharmacie-bellecour.fr</t>
        </is>
      </c>
      <c r="G16" s="13" t="inlineStr">
        <is>
          <t>04 78 42 18 18</t>
        </is>
      </c>
      <c r="H16" s="13" t="inlineStr">
        <is>
          <t>Lyon</t>
        </is>
      </c>
      <c r="I16" s="13" t="inlineStr">
        <is>
          <t>Santé</t>
        </is>
      </c>
      <c r="J16" s="13" t="inlineStr">
        <is>
          <t>LinkedIn</t>
        </is>
      </c>
      <c r="K16" s="15" t="n">
        <v>46266</v>
      </c>
      <c r="L16" s="16" t="n"/>
      <c r="M16" s="17">
        <f>IF(D16="","",IF(C16=Paramètres!$B$15,"Prospect",IF(L16&gt;=Paramètres!$C$6,"A",IF(L16&gt;=Paramètres!$C$7,"B",IF(L16&gt;0,"C","Inactif")))))</f>
        <v/>
      </c>
      <c r="N16" s="13" t="inlineStr">
        <is>
          <t>Intérêt légitime</t>
        </is>
      </c>
      <c r="O16" s="18" t="inlineStr">
        <is>
          <t>Non</t>
        </is>
      </c>
      <c r="P16" s="19">
        <f>IF(K16="","",EDATE(K16,12*Paramètres!$C$8))</f>
        <v/>
      </c>
      <c r="Q16" s="17">
        <f>IF(D16="","",IF(AND(P16&lt;&gt;"",P16&lt;TODAY()),"À supprimer ou archiver",IF(O16="Oui","Ne pas prospecter","Conforme")))</f>
        <v/>
      </c>
    </row>
    <row r="17" ht="18" customHeight="1">
      <c r="B17" s="12">
        <f>IF(D17="","","CLI-"&amp;TEXT(ROW()-7,"000"))</f>
        <v/>
      </c>
      <c r="C17" s="13" t="inlineStr">
        <is>
          <t>Prospect</t>
        </is>
      </c>
      <c r="D17" s="14" t="inlineStr">
        <is>
          <t>Studio Pilates Lumière</t>
        </is>
      </c>
      <c r="E17" s="13" t="inlineStr">
        <is>
          <t>Sarah Benali</t>
        </is>
      </c>
      <c r="F17" s="13" t="inlineStr">
        <is>
          <t>sarah@pilates-lumiere.fr</t>
        </is>
      </c>
      <c r="G17" s="13" t="inlineStr">
        <is>
          <t>06 77 88 99 00</t>
        </is>
      </c>
      <c r="H17" s="13" t="inlineStr">
        <is>
          <t>Caluire</t>
        </is>
      </c>
      <c r="I17" s="13" t="inlineStr">
        <is>
          <t>Services</t>
        </is>
      </c>
      <c r="J17" s="13" t="inlineStr">
        <is>
          <t>Site web</t>
        </is>
      </c>
      <c r="K17" s="15" t="n">
        <v>46275</v>
      </c>
      <c r="L17" s="16" t="n"/>
      <c r="M17" s="17">
        <f>IF(D17="","",IF(C17=Paramètres!$B$15,"Prospect",IF(L17&gt;=Paramètres!$C$6,"A",IF(L17&gt;=Paramètres!$C$7,"B",IF(L17&gt;0,"C","Inactif")))))</f>
        <v/>
      </c>
      <c r="N17" s="13" t="inlineStr">
        <is>
          <t>Intérêt légitime</t>
        </is>
      </c>
      <c r="O17" s="18" t="inlineStr">
        <is>
          <t>Non</t>
        </is>
      </c>
      <c r="P17" s="19">
        <f>IF(K17="","",EDATE(K17,12*Paramètres!$C$8))</f>
        <v/>
      </c>
      <c r="Q17" s="17">
        <f>IF(D17="","",IF(AND(P17&lt;&gt;"",P17&lt;TODAY()),"À supprimer ou archiver",IF(O17="Oui","Ne pas prospecter","Conforme")))</f>
        <v/>
      </c>
    </row>
    <row r="18" ht="18" customHeight="1">
      <c r="B18" s="12">
        <f>IF(D18="","","CLI-"&amp;TEXT(ROW()-7,"000"))</f>
        <v/>
      </c>
      <c r="C18" s="13" t="inlineStr">
        <is>
          <t>Prospect</t>
        </is>
      </c>
      <c r="D18" s="14" t="inlineStr">
        <is>
          <t>Cave Vins &amp; Terroirs</t>
        </is>
      </c>
      <c r="E18" s="13" t="inlineStr">
        <is>
          <t>Pierre Lambert</t>
        </is>
      </c>
      <c r="F18" s="13" t="inlineStr">
        <is>
          <t>pierre@vins-terroirs.fr</t>
        </is>
      </c>
      <c r="G18" s="13" t="inlineStr">
        <is>
          <t>04 78 28 64 20</t>
        </is>
      </c>
      <c r="H18" s="13" t="inlineStr">
        <is>
          <t>Lyon</t>
        </is>
      </c>
      <c r="I18" s="13" t="inlineStr">
        <is>
          <t>Commerce</t>
        </is>
      </c>
      <c r="J18" s="13" t="inlineStr">
        <is>
          <t>Recommandation</t>
        </is>
      </c>
      <c r="K18" s="15" t="n">
        <v>46285</v>
      </c>
      <c r="L18" s="16" t="n"/>
      <c r="M18" s="17">
        <f>IF(D18="","",IF(C18=Paramètres!$B$15,"Prospect",IF(L18&gt;=Paramètres!$C$6,"A",IF(L18&gt;=Paramètres!$C$7,"B",IF(L18&gt;0,"C","Inactif")))))</f>
        <v/>
      </c>
      <c r="N18" s="13" t="inlineStr">
        <is>
          <t>Intérêt légitime</t>
        </is>
      </c>
      <c r="O18" s="18" t="inlineStr">
        <is>
          <t>Non</t>
        </is>
      </c>
      <c r="P18" s="19">
        <f>IF(K18="","",EDATE(K18,12*Paramètres!$C$8))</f>
        <v/>
      </c>
      <c r="Q18" s="17">
        <f>IF(D18="","",IF(AND(P18&lt;&gt;"",P18&lt;TODAY()),"À supprimer ou archiver",IF(O18="Oui","Ne pas prospecter","Conforme")))</f>
        <v/>
      </c>
    </row>
    <row r="19" ht="18" customHeight="1">
      <c r="B19" s="12">
        <f>IF(D19="","","CLI-"&amp;TEXT(ROW()-7,"000"))</f>
        <v/>
      </c>
      <c r="C19" s="13" t="inlineStr">
        <is>
          <t>Prospect</t>
        </is>
      </c>
      <c r="D19" s="14" t="inlineStr">
        <is>
          <t>Fromagerie des Halles</t>
        </is>
      </c>
      <c r="E19" s="13" t="inlineStr">
        <is>
          <t>Julien Perrin</t>
        </is>
      </c>
      <c r="F19" s="13" t="inlineStr">
        <is>
          <t>j.perrin@fromagerie-halles.fr</t>
        </is>
      </c>
      <c r="G19" s="13" t="inlineStr">
        <is>
          <t>04 78 62 33 44</t>
        </is>
      </c>
      <c r="H19" s="13" t="inlineStr">
        <is>
          <t>Lyon</t>
        </is>
      </c>
      <c r="I19" s="13" t="inlineStr">
        <is>
          <t>Commerce</t>
        </is>
      </c>
      <c r="J19" s="13" t="inlineStr">
        <is>
          <t>Salon</t>
        </is>
      </c>
      <c r="K19" s="15" t="n">
        <v>44987</v>
      </c>
      <c r="L19" s="16" t="n"/>
      <c r="M19" s="17">
        <f>IF(D19="","",IF(C19=Paramètres!$B$15,"Prospect",IF(L19&gt;=Paramètres!$C$6,"A",IF(L19&gt;=Paramètres!$C$7,"B",IF(L19&gt;0,"C","Inactif")))))</f>
        <v/>
      </c>
      <c r="N19" s="13" t="inlineStr">
        <is>
          <t>Intérêt légitime</t>
        </is>
      </c>
      <c r="O19" s="18" t="inlineStr">
        <is>
          <t>Non</t>
        </is>
      </c>
      <c r="P19" s="19">
        <f>IF(K19="","",EDATE(K19,12*Paramètres!$C$8))</f>
        <v/>
      </c>
      <c r="Q19" s="17">
        <f>IF(D19="","",IF(AND(P19&lt;&gt;"",P19&lt;TODAY()),"À supprimer ou archiver",IF(O19="Oui","Ne pas prospecter","Conforme")))</f>
        <v/>
      </c>
    </row>
    <row r="20" ht="18" customHeight="1">
      <c r="B20" s="12">
        <f>IF(D20="","","CLI-"&amp;TEXT(ROW()-7,"000"))</f>
        <v/>
      </c>
      <c r="C20" s="13" t="inlineStr">
        <is>
          <t>Prospect</t>
        </is>
      </c>
      <c r="D20" s="14" t="inlineStr">
        <is>
          <t>Association Cœur de Croix-Rousse</t>
        </is>
      </c>
      <c r="E20" s="13" t="inlineStr">
        <is>
          <t>Marie Blanc</t>
        </is>
      </c>
      <c r="F20" s="13" t="inlineStr">
        <is>
          <t>bureau@coeur-croixrousse.org</t>
        </is>
      </c>
      <c r="G20" s="13" t="inlineStr">
        <is>
          <t>06 11 22 33 44</t>
        </is>
      </c>
      <c r="H20" s="13" t="inlineStr">
        <is>
          <t>Lyon</t>
        </is>
      </c>
      <c r="I20" s="13" t="inlineStr">
        <is>
          <t>Associations</t>
        </is>
      </c>
      <c r="J20" s="13" t="inlineStr">
        <is>
          <t>Partenaire</t>
        </is>
      </c>
      <c r="K20" s="15" t="n">
        <v>45966</v>
      </c>
      <c r="L20" s="16" t="n"/>
      <c r="M20" s="17">
        <f>IF(D20="","",IF(C20=Paramètres!$B$15,"Prospect",IF(L20&gt;=Paramètres!$C$6,"A",IF(L20&gt;=Paramètres!$C$7,"B",IF(L20&gt;0,"C","Inactif")))))</f>
        <v/>
      </c>
      <c r="N20" s="13" t="inlineStr">
        <is>
          <t>Consentement</t>
        </is>
      </c>
      <c r="O20" s="18" t="inlineStr">
        <is>
          <t>Oui</t>
        </is>
      </c>
      <c r="P20" s="19">
        <f>IF(K20="","",EDATE(K20,12*Paramètres!$C$8))</f>
        <v/>
      </c>
      <c r="Q20" s="17">
        <f>IF(D20="","",IF(AND(P20&lt;&gt;"",P20&lt;TODAY()),"À supprimer ou archiver",IF(O20="Oui","Ne pas prospecter","Conforme")))</f>
        <v/>
      </c>
    </row>
    <row r="21" ht="18" customHeight="1">
      <c r="B21" s="12">
        <f>IF(D21="","","CLI-"&amp;TEXT(ROW()-7,"000"))</f>
        <v/>
      </c>
      <c r="C21" s="13" t="inlineStr">
        <is>
          <t>Prospect</t>
        </is>
      </c>
      <c r="D21" s="14" t="inlineStr">
        <is>
          <t>Atelier Céramique Terre &amp; Feu</t>
        </is>
      </c>
      <c r="E21" s="13" t="inlineStr">
        <is>
          <t>Chloé Garnier</t>
        </is>
      </c>
      <c r="F21" s="13" t="inlineStr">
        <is>
          <t>chloe@terre-et-feu.fr</t>
        </is>
      </c>
      <c r="G21" s="13" t="inlineStr">
        <is>
          <t>06 55 44 33 22</t>
        </is>
      </c>
      <c r="H21" s="13" t="inlineStr">
        <is>
          <t>Oullins</t>
        </is>
      </c>
      <c r="I21" s="13" t="inlineStr">
        <is>
          <t>Artisanat</t>
        </is>
      </c>
      <c r="J21" s="13" t="inlineStr">
        <is>
          <t>LinkedIn</t>
        </is>
      </c>
      <c r="K21" s="15" t="n">
        <v>46154</v>
      </c>
      <c r="L21" s="16" t="n"/>
      <c r="M21" s="17">
        <f>IF(D21="","",IF(C21=Paramètres!$B$15,"Prospect",IF(L21&gt;=Paramètres!$C$6,"A",IF(L21&gt;=Paramètres!$C$7,"B",IF(L21&gt;0,"C","Inactif")))))</f>
        <v/>
      </c>
      <c r="N21" s="13" t="inlineStr">
        <is>
          <t>Intérêt légitime</t>
        </is>
      </c>
      <c r="O21" s="18" t="inlineStr">
        <is>
          <t>Non</t>
        </is>
      </c>
      <c r="P21" s="19">
        <f>IF(K21="","",EDATE(K21,12*Paramètres!$C$8))</f>
        <v/>
      </c>
      <c r="Q21" s="17">
        <f>IF(D21="","",IF(AND(P21&lt;&gt;"",P21&lt;TODAY()),"À supprimer ou archiver",IF(O21="Oui","Ne pas prospecter","Conforme")))</f>
        <v/>
      </c>
    </row>
    <row r="22" ht="18" customHeight="1">
      <c r="B22" s="12">
        <f>IF(D22="","","CLI-"&amp;TEXT(ROW()-7,"000"))</f>
        <v/>
      </c>
      <c r="C22" s="13" t="n"/>
      <c r="D22" s="14" t="n"/>
      <c r="E22" s="13" t="n"/>
      <c r="F22" s="13" t="n"/>
      <c r="G22" s="13" t="n"/>
      <c r="H22" s="13" t="n"/>
      <c r="I22" s="13" t="n"/>
      <c r="J22" s="13" t="n"/>
      <c r="K22" s="15" t="n"/>
      <c r="L22" s="16" t="n"/>
      <c r="M22" s="17">
        <f>IF(D22="","",IF(C22=Paramètres!$B$15,"Prospect",IF(L22&gt;=Paramètres!$C$6,"A",IF(L22&gt;=Paramètres!$C$7,"B",IF(L22&gt;0,"C","Inactif")))))</f>
        <v/>
      </c>
      <c r="N22" s="13" t="n"/>
      <c r="O22" s="18" t="n"/>
      <c r="P22" s="19">
        <f>IF(K22="","",EDATE(K22,12*Paramètres!$C$8))</f>
        <v/>
      </c>
      <c r="Q22" s="17">
        <f>IF(D22="","",IF(AND(P22&lt;&gt;"",P22&lt;TODAY()),"À supprimer ou archiver",IF(O22="Oui","Ne pas prospecter","Conforme")))</f>
        <v/>
      </c>
    </row>
    <row r="23" ht="18" customHeight="1">
      <c r="B23" s="12">
        <f>IF(D23="","","CLI-"&amp;TEXT(ROW()-7,"000"))</f>
        <v/>
      </c>
      <c r="C23" s="13" t="n"/>
      <c r="D23" s="14" t="n"/>
      <c r="E23" s="13" t="n"/>
      <c r="F23" s="13" t="n"/>
      <c r="G23" s="13" t="n"/>
      <c r="H23" s="13" t="n"/>
      <c r="I23" s="13" t="n"/>
      <c r="J23" s="13" t="n"/>
      <c r="K23" s="15" t="n"/>
      <c r="L23" s="16" t="n"/>
      <c r="M23" s="17">
        <f>IF(D23="","",IF(C23=Paramètres!$B$15,"Prospect",IF(L23&gt;=Paramètres!$C$6,"A",IF(L23&gt;=Paramètres!$C$7,"B",IF(L23&gt;0,"C","Inactif")))))</f>
        <v/>
      </c>
      <c r="N23" s="13" t="n"/>
      <c r="O23" s="18" t="n"/>
      <c r="P23" s="19">
        <f>IF(K23="","",EDATE(K23,12*Paramètres!$C$8))</f>
        <v/>
      </c>
      <c r="Q23" s="17">
        <f>IF(D23="","",IF(AND(P23&lt;&gt;"",P23&lt;TODAY()),"À supprimer ou archiver",IF(O23="Oui","Ne pas prospecter","Conforme")))</f>
        <v/>
      </c>
    </row>
    <row r="24" ht="18" customHeight="1">
      <c r="B24" s="12">
        <f>IF(D24="","","CLI-"&amp;TEXT(ROW()-7,"000"))</f>
        <v/>
      </c>
      <c r="C24" s="13" t="n"/>
      <c r="D24" s="14" t="n"/>
      <c r="E24" s="13" t="n"/>
      <c r="F24" s="13" t="n"/>
      <c r="G24" s="13" t="n"/>
      <c r="H24" s="13" t="n"/>
      <c r="I24" s="13" t="n"/>
      <c r="J24" s="13" t="n"/>
      <c r="K24" s="15" t="n"/>
      <c r="L24" s="16" t="n"/>
      <c r="M24" s="17">
        <f>IF(D24="","",IF(C24=Paramètres!$B$15,"Prospect",IF(L24&gt;=Paramètres!$C$6,"A",IF(L24&gt;=Paramètres!$C$7,"B",IF(L24&gt;0,"C","Inactif")))))</f>
        <v/>
      </c>
      <c r="N24" s="13" t="n"/>
      <c r="O24" s="18" t="n"/>
      <c r="P24" s="19">
        <f>IF(K24="","",EDATE(K24,12*Paramètres!$C$8))</f>
        <v/>
      </c>
      <c r="Q24" s="17">
        <f>IF(D24="","",IF(AND(P24&lt;&gt;"",P24&lt;TODAY()),"À supprimer ou archiver",IF(O24="Oui","Ne pas prospecter","Conforme")))</f>
        <v/>
      </c>
    </row>
    <row r="25" ht="18" customHeight="1">
      <c r="B25" s="12">
        <f>IF(D25="","","CLI-"&amp;TEXT(ROW()-7,"000"))</f>
        <v/>
      </c>
      <c r="C25" s="13" t="n"/>
      <c r="D25" s="14" t="n"/>
      <c r="E25" s="13" t="n"/>
      <c r="F25" s="13" t="n"/>
      <c r="G25" s="13" t="n"/>
      <c r="H25" s="13" t="n"/>
      <c r="I25" s="13" t="n"/>
      <c r="J25" s="13" t="n"/>
      <c r="K25" s="15" t="n"/>
      <c r="L25" s="16" t="n"/>
      <c r="M25" s="17">
        <f>IF(D25="","",IF(C25=Paramètres!$B$15,"Prospect",IF(L25&gt;=Paramètres!$C$6,"A",IF(L25&gt;=Paramètres!$C$7,"B",IF(L25&gt;0,"C","Inactif")))))</f>
        <v/>
      </c>
      <c r="N25" s="13" t="n"/>
      <c r="O25" s="18" t="n"/>
      <c r="P25" s="19">
        <f>IF(K25="","",EDATE(K25,12*Paramètres!$C$8))</f>
        <v/>
      </c>
      <c r="Q25" s="17">
        <f>IF(D25="","",IF(AND(P25&lt;&gt;"",P25&lt;TODAY()),"À supprimer ou archiver",IF(O25="Oui","Ne pas prospecter","Conforme")))</f>
        <v/>
      </c>
    </row>
    <row r="26" ht="18" customHeight="1">
      <c r="B26" s="12">
        <f>IF(D26="","","CLI-"&amp;TEXT(ROW()-7,"000"))</f>
        <v/>
      </c>
      <c r="C26" s="13" t="n"/>
      <c r="D26" s="14" t="n"/>
      <c r="E26" s="13" t="n"/>
      <c r="F26" s="13" t="n"/>
      <c r="G26" s="13" t="n"/>
      <c r="H26" s="13" t="n"/>
      <c r="I26" s="13" t="n"/>
      <c r="J26" s="13" t="n"/>
      <c r="K26" s="15" t="n"/>
      <c r="L26" s="16" t="n"/>
      <c r="M26" s="17">
        <f>IF(D26="","",IF(C26=Paramètres!$B$15,"Prospect",IF(L26&gt;=Paramètres!$C$6,"A",IF(L26&gt;=Paramètres!$C$7,"B",IF(L26&gt;0,"C","Inactif")))))</f>
        <v/>
      </c>
      <c r="N26" s="13" t="n"/>
      <c r="O26" s="18" t="n"/>
      <c r="P26" s="19">
        <f>IF(K26="","",EDATE(K26,12*Paramètres!$C$8))</f>
        <v/>
      </c>
      <c r="Q26" s="17">
        <f>IF(D26="","",IF(AND(P26&lt;&gt;"",P26&lt;TODAY()),"À supprimer ou archiver",IF(O26="Oui","Ne pas prospecter","Conforme")))</f>
        <v/>
      </c>
    </row>
    <row r="27" ht="18" customHeight="1">
      <c r="B27" s="12">
        <f>IF(D27="","","CLI-"&amp;TEXT(ROW()-7,"000"))</f>
        <v/>
      </c>
      <c r="C27" s="13" t="n"/>
      <c r="D27" s="14" t="n"/>
      <c r="E27" s="13" t="n"/>
      <c r="F27" s="13" t="n"/>
      <c r="G27" s="13" t="n"/>
      <c r="H27" s="13" t="n"/>
      <c r="I27" s="13" t="n"/>
      <c r="J27" s="13" t="n"/>
      <c r="K27" s="15" t="n"/>
      <c r="L27" s="16" t="n"/>
      <c r="M27" s="17">
        <f>IF(D27="","",IF(C27=Paramètres!$B$15,"Prospect",IF(L27&gt;=Paramètres!$C$6,"A",IF(L27&gt;=Paramètres!$C$7,"B",IF(L27&gt;0,"C","Inactif")))))</f>
        <v/>
      </c>
      <c r="N27" s="13" t="n"/>
      <c r="O27" s="18" t="n"/>
      <c r="P27" s="19">
        <f>IF(K27="","",EDATE(K27,12*Paramètres!$C$8))</f>
        <v/>
      </c>
      <c r="Q27" s="17">
        <f>IF(D27="","",IF(AND(P27&lt;&gt;"",P27&lt;TODAY()),"À supprimer ou archiver",IF(O27="Oui","Ne pas prospecter","Conforme")))</f>
        <v/>
      </c>
    </row>
    <row r="28" ht="18" customHeight="1">
      <c r="B28" s="12">
        <f>IF(D28="","","CLI-"&amp;TEXT(ROW()-7,"000"))</f>
        <v/>
      </c>
      <c r="C28" s="13" t="n"/>
      <c r="D28" s="14" t="n"/>
      <c r="E28" s="13" t="n"/>
      <c r="F28" s="13" t="n"/>
      <c r="G28" s="13" t="n"/>
      <c r="H28" s="13" t="n"/>
      <c r="I28" s="13" t="n"/>
      <c r="J28" s="13" t="n"/>
      <c r="K28" s="15" t="n"/>
      <c r="L28" s="16" t="n"/>
      <c r="M28" s="17">
        <f>IF(D28="","",IF(C28=Paramètres!$B$15,"Prospect",IF(L28&gt;=Paramètres!$C$6,"A",IF(L28&gt;=Paramètres!$C$7,"B",IF(L28&gt;0,"C","Inactif")))))</f>
        <v/>
      </c>
      <c r="N28" s="13" t="n"/>
      <c r="O28" s="18" t="n"/>
      <c r="P28" s="19">
        <f>IF(K28="","",EDATE(K28,12*Paramètres!$C$8))</f>
        <v/>
      </c>
      <c r="Q28" s="17">
        <f>IF(D28="","",IF(AND(P28&lt;&gt;"",P28&lt;TODAY()),"À supprimer ou archiver",IF(O28="Oui","Ne pas prospecter","Conforme")))</f>
        <v/>
      </c>
    </row>
    <row r="29" ht="18" customHeight="1">
      <c r="B29" s="12">
        <f>IF(D29="","","CLI-"&amp;TEXT(ROW()-7,"000"))</f>
        <v/>
      </c>
      <c r="C29" s="13" t="n"/>
      <c r="D29" s="14" t="n"/>
      <c r="E29" s="13" t="n"/>
      <c r="F29" s="13" t="n"/>
      <c r="G29" s="13" t="n"/>
      <c r="H29" s="13" t="n"/>
      <c r="I29" s="13" t="n"/>
      <c r="J29" s="13" t="n"/>
      <c r="K29" s="15" t="n"/>
      <c r="L29" s="16" t="n"/>
      <c r="M29" s="17">
        <f>IF(D29="","",IF(C29=Paramètres!$B$15,"Prospect",IF(L29&gt;=Paramètres!$C$6,"A",IF(L29&gt;=Paramètres!$C$7,"B",IF(L29&gt;0,"C","Inactif")))))</f>
        <v/>
      </c>
      <c r="N29" s="13" t="n"/>
      <c r="O29" s="18" t="n"/>
      <c r="P29" s="19">
        <f>IF(K29="","",EDATE(K29,12*Paramètres!$C$8))</f>
        <v/>
      </c>
      <c r="Q29" s="17">
        <f>IF(D29="","",IF(AND(P29&lt;&gt;"",P29&lt;TODAY()),"À supprimer ou archiver",IF(O29="Oui","Ne pas prospecter","Conforme")))</f>
        <v/>
      </c>
    </row>
    <row r="30" ht="18" customHeight="1">
      <c r="B30" s="12">
        <f>IF(D30="","","CLI-"&amp;TEXT(ROW()-7,"000"))</f>
        <v/>
      </c>
      <c r="C30" s="13" t="n"/>
      <c r="D30" s="14" t="n"/>
      <c r="E30" s="13" t="n"/>
      <c r="F30" s="13" t="n"/>
      <c r="G30" s="13" t="n"/>
      <c r="H30" s="13" t="n"/>
      <c r="I30" s="13" t="n"/>
      <c r="J30" s="13" t="n"/>
      <c r="K30" s="15" t="n"/>
      <c r="L30" s="16" t="n"/>
      <c r="M30" s="17">
        <f>IF(D30="","",IF(C30=Paramètres!$B$15,"Prospect",IF(L30&gt;=Paramètres!$C$6,"A",IF(L30&gt;=Paramètres!$C$7,"B",IF(L30&gt;0,"C","Inactif")))))</f>
        <v/>
      </c>
      <c r="N30" s="13" t="n"/>
      <c r="O30" s="18" t="n"/>
      <c r="P30" s="19">
        <f>IF(K30="","",EDATE(K30,12*Paramètres!$C$8))</f>
        <v/>
      </c>
      <c r="Q30" s="17">
        <f>IF(D30="","",IF(AND(P30&lt;&gt;"",P30&lt;TODAY()),"À supprimer ou archiver",IF(O30="Oui","Ne pas prospecter","Conforme")))</f>
        <v/>
      </c>
    </row>
    <row r="31" ht="18" customHeight="1">
      <c r="B31" s="12">
        <f>IF(D31="","","CLI-"&amp;TEXT(ROW()-7,"000"))</f>
        <v/>
      </c>
      <c r="C31" s="13" t="n"/>
      <c r="D31" s="14" t="n"/>
      <c r="E31" s="13" t="n"/>
      <c r="F31" s="13" t="n"/>
      <c r="G31" s="13" t="n"/>
      <c r="H31" s="13" t="n"/>
      <c r="I31" s="13" t="n"/>
      <c r="J31" s="13" t="n"/>
      <c r="K31" s="15" t="n"/>
      <c r="L31" s="16" t="n"/>
      <c r="M31" s="17">
        <f>IF(D31="","",IF(C31=Paramètres!$B$15,"Prospect",IF(L31&gt;=Paramètres!$C$6,"A",IF(L31&gt;=Paramètres!$C$7,"B",IF(L31&gt;0,"C","Inactif")))))</f>
        <v/>
      </c>
      <c r="N31" s="13" t="n"/>
      <c r="O31" s="18" t="n"/>
      <c r="P31" s="19">
        <f>IF(K31="","",EDATE(K31,12*Paramètres!$C$8))</f>
        <v/>
      </c>
      <c r="Q31" s="17">
        <f>IF(D31="","",IF(AND(P31&lt;&gt;"",P31&lt;TODAY()),"À supprimer ou archiver",IF(O31="Oui","Ne pas prospecter","Conforme")))</f>
        <v/>
      </c>
    </row>
    <row r="32" ht="18" customHeight="1">
      <c r="B32" s="12">
        <f>IF(D32="","","CLI-"&amp;TEXT(ROW()-7,"000"))</f>
        <v/>
      </c>
      <c r="C32" s="13" t="n"/>
      <c r="D32" s="14" t="n"/>
      <c r="E32" s="13" t="n"/>
      <c r="F32" s="13" t="n"/>
      <c r="G32" s="13" t="n"/>
      <c r="H32" s="13" t="n"/>
      <c r="I32" s="13" t="n"/>
      <c r="J32" s="13" t="n"/>
      <c r="K32" s="15" t="n"/>
      <c r="L32" s="16" t="n"/>
      <c r="M32" s="17">
        <f>IF(D32="","",IF(C32=Paramètres!$B$15,"Prospect",IF(L32&gt;=Paramètres!$C$6,"A",IF(L32&gt;=Paramètres!$C$7,"B",IF(L32&gt;0,"C","Inactif")))))</f>
        <v/>
      </c>
      <c r="N32" s="13" t="n"/>
      <c r="O32" s="18" t="n"/>
      <c r="P32" s="19">
        <f>IF(K32="","",EDATE(K32,12*Paramètres!$C$8))</f>
        <v/>
      </c>
      <c r="Q32" s="17">
        <f>IF(D32="","",IF(AND(P32&lt;&gt;"",P32&lt;TODAY()),"À supprimer ou archiver",IF(O32="Oui","Ne pas prospecter","Conforme")))</f>
        <v/>
      </c>
    </row>
    <row r="33" ht="18" customHeight="1">
      <c r="B33" s="12">
        <f>IF(D33="","","CLI-"&amp;TEXT(ROW()-7,"000"))</f>
        <v/>
      </c>
      <c r="C33" s="13" t="n"/>
      <c r="D33" s="14" t="n"/>
      <c r="E33" s="13" t="n"/>
      <c r="F33" s="13" t="n"/>
      <c r="G33" s="13" t="n"/>
      <c r="H33" s="13" t="n"/>
      <c r="I33" s="13" t="n"/>
      <c r="J33" s="13" t="n"/>
      <c r="K33" s="15" t="n"/>
      <c r="L33" s="16" t="n"/>
      <c r="M33" s="17">
        <f>IF(D33="","",IF(C33=Paramètres!$B$15,"Prospect",IF(L33&gt;=Paramètres!$C$6,"A",IF(L33&gt;=Paramètres!$C$7,"B",IF(L33&gt;0,"C","Inactif")))))</f>
        <v/>
      </c>
      <c r="N33" s="13" t="n"/>
      <c r="O33" s="18" t="n"/>
      <c r="P33" s="19">
        <f>IF(K33="","",EDATE(K33,12*Paramètres!$C$8))</f>
        <v/>
      </c>
      <c r="Q33" s="17">
        <f>IF(D33="","",IF(AND(P33&lt;&gt;"",P33&lt;TODAY()),"À supprimer ou archiver",IF(O33="Oui","Ne pas prospecter","Conforme")))</f>
        <v/>
      </c>
    </row>
    <row r="34" ht="18" customHeight="1">
      <c r="B34" s="12">
        <f>IF(D34="","","CLI-"&amp;TEXT(ROW()-7,"000"))</f>
        <v/>
      </c>
      <c r="C34" s="13" t="n"/>
      <c r="D34" s="14" t="n"/>
      <c r="E34" s="13" t="n"/>
      <c r="F34" s="13" t="n"/>
      <c r="G34" s="13" t="n"/>
      <c r="H34" s="13" t="n"/>
      <c r="I34" s="13" t="n"/>
      <c r="J34" s="13" t="n"/>
      <c r="K34" s="15" t="n"/>
      <c r="L34" s="16" t="n"/>
      <c r="M34" s="17">
        <f>IF(D34="","",IF(C34=Paramètres!$B$15,"Prospect",IF(L34&gt;=Paramètres!$C$6,"A",IF(L34&gt;=Paramètres!$C$7,"B",IF(L34&gt;0,"C","Inactif")))))</f>
        <v/>
      </c>
      <c r="N34" s="13" t="n"/>
      <c r="O34" s="18" t="n"/>
      <c r="P34" s="19">
        <f>IF(K34="","",EDATE(K34,12*Paramètres!$C$8))</f>
        <v/>
      </c>
      <c r="Q34" s="17">
        <f>IF(D34="","",IF(AND(P34&lt;&gt;"",P34&lt;TODAY()),"À supprimer ou archiver",IF(O34="Oui","Ne pas prospecter","Conforme")))</f>
        <v/>
      </c>
    </row>
    <row r="35" ht="18" customHeight="1">
      <c r="B35" s="12">
        <f>IF(D35="","","CLI-"&amp;TEXT(ROW()-7,"000"))</f>
        <v/>
      </c>
      <c r="C35" s="13" t="n"/>
      <c r="D35" s="14" t="n"/>
      <c r="E35" s="13" t="n"/>
      <c r="F35" s="13" t="n"/>
      <c r="G35" s="13" t="n"/>
      <c r="H35" s="13" t="n"/>
      <c r="I35" s="13" t="n"/>
      <c r="J35" s="13" t="n"/>
      <c r="K35" s="15" t="n"/>
      <c r="L35" s="16" t="n"/>
      <c r="M35" s="17">
        <f>IF(D35="","",IF(C35=Paramètres!$B$15,"Prospect",IF(L35&gt;=Paramètres!$C$6,"A",IF(L35&gt;=Paramètres!$C$7,"B",IF(L35&gt;0,"C","Inactif")))))</f>
        <v/>
      </c>
      <c r="N35" s="13" t="n"/>
      <c r="O35" s="18" t="n"/>
      <c r="P35" s="19">
        <f>IF(K35="","",EDATE(K35,12*Paramètres!$C$8))</f>
        <v/>
      </c>
      <c r="Q35" s="17">
        <f>IF(D35="","",IF(AND(P35&lt;&gt;"",P35&lt;TODAY()),"À supprimer ou archiver",IF(O35="Oui","Ne pas prospecter","Conforme")))</f>
        <v/>
      </c>
    </row>
    <row r="36" ht="18" customHeight="1">
      <c r="B36" s="12">
        <f>IF(D36="","","CLI-"&amp;TEXT(ROW()-7,"000"))</f>
        <v/>
      </c>
      <c r="C36" s="13" t="n"/>
      <c r="D36" s="14" t="n"/>
      <c r="E36" s="13" t="n"/>
      <c r="F36" s="13" t="n"/>
      <c r="G36" s="13" t="n"/>
      <c r="H36" s="13" t="n"/>
      <c r="I36" s="13" t="n"/>
      <c r="J36" s="13" t="n"/>
      <c r="K36" s="15" t="n"/>
      <c r="L36" s="16" t="n"/>
      <c r="M36" s="17">
        <f>IF(D36="","",IF(C36=Paramètres!$B$15,"Prospect",IF(L36&gt;=Paramètres!$C$6,"A",IF(L36&gt;=Paramètres!$C$7,"B",IF(L36&gt;0,"C","Inactif")))))</f>
        <v/>
      </c>
      <c r="N36" s="13" t="n"/>
      <c r="O36" s="18" t="n"/>
      <c r="P36" s="19">
        <f>IF(K36="","",EDATE(K36,12*Paramètres!$C$8))</f>
        <v/>
      </c>
      <c r="Q36" s="17">
        <f>IF(D36="","",IF(AND(P36&lt;&gt;"",P36&lt;TODAY()),"À supprimer ou archiver",IF(O36="Oui","Ne pas prospecter","Conforme")))</f>
        <v/>
      </c>
    </row>
    <row r="37" ht="18" customHeight="1">
      <c r="B37" s="12">
        <f>IF(D37="","","CLI-"&amp;TEXT(ROW()-7,"000"))</f>
        <v/>
      </c>
      <c r="C37" s="13" t="n"/>
      <c r="D37" s="14" t="n"/>
      <c r="E37" s="13" t="n"/>
      <c r="F37" s="13" t="n"/>
      <c r="G37" s="13" t="n"/>
      <c r="H37" s="13" t="n"/>
      <c r="I37" s="13" t="n"/>
      <c r="J37" s="13" t="n"/>
      <c r="K37" s="15" t="n"/>
      <c r="L37" s="16" t="n"/>
      <c r="M37" s="17">
        <f>IF(D37="","",IF(C37=Paramètres!$B$15,"Prospect",IF(L37&gt;=Paramètres!$C$6,"A",IF(L37&gt;=Paramètres!$C$7,"B",IF(L37&gt;0,"C","Inactif")))))</f>
        <v/>
      </c>
      <c r="N37" s="13" t="n"/>
      <c r="O37" s="18" t="n"/>
      <c r="P37" s="19">
        <f>IF(K37="","",EDATE(K37,12*Paramètres!$C$8))</f>
        <v/>
      </c>
      <c r="Q37" s="17">
        <f>IF(D37="","",IF(AND(P37&lt;&gt;"",P37&lt;TODAY()),"À supprimer ou archiver",IF(O37="Oui","Ne pas prospecter","Conforme")))</f>
        <v/>
      </c>
    </row>
    <row r="38" ht="18" customHeight="1">
      <c r="B38" s="12">
        <f>IF(D38="","","CLI-"&amp;TEXT(ROW()-7,"000"))</f>
        <v/>
      </c>
      <c r="C38" s="13" t="n"/>
      <c r="D38" s="14" t="n"/>
      <c r="E38" s="13" t="n"/>
      <c r="F38" s="13" t="n"/>
      <c r="G38" s="13" t="n"/>
      <c r="H38" s="13" t="n"/>
      <c r="I38" s="13" t="n"/>
      <c r="J38" s="13" t="n"/>
      <c r="K38" s="15" t="n"/>
      <c r="L38" s="16" t="n"/>
      <c r="M38" s="17">
        <f>IF(D38="","",IF(C38=Paramètres!$B$15,"Prospect",IF(L38&gt;=Paramètres!$C$6,"A",IF(L38&gt;=Paramètres!$C$7,"B",IF(L38&gt;0,"C","Inactif")))))</f>
        <v/>
      </c>
      <c r="N38" s="13" t="n"/>
      <c r="O38" s="18" t="n"/>
      <c r="P38" s="19">
        <f>IF(K38="","",EDATE(K38,12*Paramètres!$C$8))</f>
        <v/>
      </c>
      <c r="Q38" s="17">
        <f>IF(D38="","",IF(AND(P38&lt;&gt;"",P38&lt;TODAY()),"À supprimer ou archiver",IF(O38="Oui","Ne pas prospecter","Conforme")))</f>
        <v/>
      </c>
    </row>
    <row r="39" ht="18" customHeight="1">
      <c r="B39" s="12">
        <f>IF(D39="","","CLI-"&amp;TEXT(ROW()-7,"000"))</f>
        <v/>
      </c>
      <c r="C39" s="13" t="n"/>
      <c r="D39" s="14" t="n"/>
      <c r="E39" s="13" t="n"/>
      <c r="F39" s="13" t="n"/>
      <c r="G39" s="13" t="n"/>
      <c r="H39" s="13" t="n"/>
      <c r="I39" s="13" t="n"/>
      <c r="J39" s="13" t="n"/>
      <c r="K39" s="15" t="n"/>
      <c r="L39" s="16" t="n"/>
      <c r="M39" s="17">
        <f>IF(D39="","",IF(C39=Paramètres!$B$15,"Prospect",IF(L39&gt;=Paramètres!$C$6,"A",IF(L39&gt;=Paramètres!$C$7,"B",IF(L39&gt;0,"C","Inactif")))))</f>
        <v/>
      </c>
      <c r="N39" s="13" t="n"/>
      <c r="O39" s="18" t="n"/>
      <c r="P39" s="19">
        <f>IF(K39="","",EDATE(K39,12*Paramètres!$C$8))</f>
        <v/>
      </c>
      <c r="Q39" s="17">
        <f>IF(D39="","",IF(AND(P39&lt;&gt;"",P39&lt;TODAY()),"À supprimer ou archiver",IF(O39="Oui","Ne pas prospecter","Conforme")))</f>
        <v/>
      </c>
    </row>
    <row r="40" ht="18" customHeight="1">
      <c r="B40" s="12">
        <f>IF(D40="","","CLI-"&amp;TEXT(ROW()-7,"000"))</f>
        <v/>
      </c>
      <c r="C40" s="13" t="n"/>
      <c r="D40" s="14" t="n"/>
      <c r="E40" s="13" t="n"/>
      <c r="F40" s="13" t="n"/>
      <c r="G40" s="13" t="n"/>
      <c r="H40" s="13" t="n"/>
      <c r="I40" s="13" t="n"/>
      <c r="J40" s="13" t="n"/>
      <c r="K40" s="15" t="n"/>
      <c r="L40" s="16" t="n"/>
      <c r="M40" s="17">
        <f>IF(D40="","",IF(C40=Paramètres!$B$15,"Prospect",IF(L40&gt;=Paramètres!$C$6,"A",IF(L40&gt;=Paramètres!$C$7,"B",IF(L40&gt;0,"C","Inactif")))))</f>
        <v/>
      </c>
      <c r="N40" s="13" t="n"/>
      <c r="O40" s="18" t="n"/>
      <c r="P40" s="19">
        <f>IF(K40="","",EDATE(K40,12*Paramètres!$C$8))</f>
        <v/>
      </c>
      <c r="Q40" s="17">
        <f>IF(D40="","",IF(AND(P40&lt;&gt;"",P40&lt;TODAY()),"À supprimer ou archiver",IF(O40="Oui","Ne pas prospecter","Conforme")))</f>
        <v/>
      </c>
    </row>
    <row r="41" ht="18" customHeight="1">
      <c r="B41" s="12">
        <f>IF(D41="","","CLI-"&amp;TEXT(ROW()-7,"000"))</f>
        <v/>
      </c>
      <c r="C41" s="13" t="n"/>
      <c r="D41" s="14" t="n"/>
      <c r="E41" s="13" t="n"/>
      <c r="F41" s="13" t="n"/>
      <c r="G41" s="13" t="n"/>
      <c r="H41" s="13" t="n"/>
      <c r="I41" s="13" t="n"/>
      <c r="J41" s="13" t="n"/>
      <c r="K41" s="15" t="n"/>
      <c r="L41" s="16" t="n"/>
      <c r="M41" s="17">
        <f>IF(D41="","",IF(C41=Paramètres!$B$15,"Prospect",IF(L41&gt;=Paramètres!$C$6,"A",IF(L41&gt;=Paramètres!$C$7,"B",IF(L41&gt;0,"C","Inactif")))))</f>
        <v/>
      </c>
      <c r="N41" s="13" t="n"/>
      <c r="O41" s="18" t="n"/>
      <c r="P41" s="19">
        <f>IF(K41="","",EDATE(K41,12*Paramètres!$C$8))</f>
        <v/>
      </c>
      <c r="Q41" s="17">
        <f>IF(D41="","",IF(AND(P41&lt;&gt;"",P41&lt;TODAY()),"À supprimer ou archiver",IF(O41="Oui","Ne pas prospecter","Conforme")))</f>
        <v/>
      </c>
    </row>
    <row r="42" ht="18" customHeight="1">
      <c r="B42" s="12">
        <f>IF(D42="","","CLI-"&amp;TEXT(ROW()-7,"000"))</f>
        <v/>
      </c>
      <c r="C42" s="13" t="n"/>
      <c r="D42" s="14" t="n"/>
      <c r="E42" s="13" t="n"/>
      <c r="F42" s="13" t="n"/>
      <c r="G42" s="13" t="n"/>
      <c r="H42" s="13" t="n"/>
      <c r="I42" s="13" t="n"/>
      <c r="J42" s="13" t="n"/>
      <c r="K42" s="15" t="n"/>
      <c r="L42" s="16" t="n"/>
      <c r="M42" s="17">
        <f>IF(D42="","",IF(C42=Paramètres!$B$15,"Prospect",IF(L42&gt;=Paramètres!$C$6,"A",IF(L42&gt;=Paramètres!$C$7,"B",IF(L42&gt;0,"C","Inactif")))))</f>
        <v/>
      </c>
      <c r="N42" s="13" t="n"/>
      <c r="O42" s="18" t="n"/>
      <c r="P42" s="19">
        <f>IF(K42="","",EDATE(K42,12*Paramètres!$C$8))</f>
        <v/>
      </c>
      <c r="Q42" s="17">
        <f>IF(D42="","",IF(AND(P42&lt;&gt;"",P42&lt;TODAY()),"À supprimer ou archiver",IF(O42="Oui","Ne pas prospecter","Conforme")))</f>
        <v/>
      </c>
    </row>
    <row r="43" ht="18" customHeight="1">
      <c r="B43" s="12">
        <f>IF(D43="","","CLI-"&amp;TEXT(ROW()-7,"000"))</f>
        <v/>
      </c>
      <c r="C43" s="13" t="n"/>
      <c r="D43" s="14" t="n"/>
      <c r="E43" s="13" t="n"/>
      <c r="F43" s="13" t="n"/>
      <c r="G43" s="13" t="n"/>
      <c r="H43" s="13" t="n"/>
      <c r="I43" s="13" t="n"/>
      <c r="J43" s="13" t="n"/>
      <c r="K43" s="15" t="n"/>
      <c r="L43" s="16" t="n"/>
      <c r="M43" s="17">
        <f>IF(D43="","",IF(C43=Paramètres!$B$15,"Prospect",IF(L43&gt;=Paramètres!$C$6,"A",IF(L43&gt;=Paramètres!$C$7,"B",IF(L43&gt;0,"C","Inactif")))))</f>
        <v/>
      </c>
      <c r="N43" s="13" t="n"/>
      <c r="O43" s="18" t="n"/>
      <c r="P43" s="19">
        <f>IF(K43="","",EDATE(K43,12*Paramètres!$C$8))</f>
        <v/>
      </c>
      <c r="Q43" s="17">
        <f>IF(D43="","",IF(AND(P43&lt;&gt;"",P43&lt;TODAY()),"À supprimer ou archiver",IF(O43="Oui","Ne pas prospecter","Conforme")))</f>
        <v/>
      </c>
    </row>
    <row r="44" ht="18" customHeight="1">
      <c r="B44" s="12">
        <f>IF(D44="","","CLI-"&amp;TEXT(ROW()-7,"000"))</f>
        <v/>
      </c>
      <c r="C44" s="13" t="n"/>
      <c r="D44" s="14" t="n"/>
      <c r="E44" s="13" t="n"/>
      <c r="F44" s="13" t="n"/>
      <c r="G44" s="13" t="n"/>
      <c r="H44" s="13" t="n"/>
      <c r="I44" s="13" t="n"/>
      <c r="J44" s="13" t="n"/>
      <c r="K44" s="15" t="n"/>
      <c r="L44" s="16" t="n"/>
      <c r="M44" s="17">
        <f>IF(D44="","",IF(C44=Paramètres!$B$15,"Prospect",IF(L44&gt;=Paramètres!$C$6,"A",IF(L44&gt;=Paramètres!$C$7,"B",IF(L44&gt;0,"C","Inactif")))))</f>
        <v/>
      </c>
      <c r="N44" s="13" t="n"/>
      <c r="O44" s="18" t="n"/>
      <c r="P44" s="19">
        <f>IF(K44="","",EDATE(K44,12*Paramètres!$C$8))</f>
        <v/>
      </c>
      <c r="Q44" s="17">
        <f>IF(D44="","",IF(AND(P44&lt;&gt;"",P44&lt;TODAY()),"À supprimer ou archiver",IF(O44="Oui","Ne pas prospecter","Conforme")))</f>
        <v/>
      </c>
    </row>
    <row r="45" ht="18" customHeight="1">
      <c r="B45" s="12">
        <f>IF(D45="","","CLI-"&amp;TEXT(ROW()-7,"000"))</f>
        <v/>
      </c>
      <c r="C45" s="13" t="n"/>
      <c r="D45" s="14" t="n"/>
      <c r="E45" s="13" t="n"/>
      <c r="F45" s="13" t="n"/>
      <c r="G45" s="13" t="n"/>
      <c r="H45" s="13" t="n"/>
      <c r="I45" s="13" t="n"/>
      <c r="J45" s="13" t="n"/>
      <c r="K45" s="15" t="n"/>
      <c r="L45" s="16" t="n"/>
      <c r="M45" s="17">
        <f>IF(D45="","",IF(C45=Paramètres!$B$15,"Prospect",IF(L45&gt;=Paramètres!$C$6,"A",IF(L45&gt;=Paramètres!$C$7,"B",IF(L45&gt;0,"C","Inactif")))))</f>
        <v/>
      </c>
      <c r="N45" s="13" t="n"/>
      <c r="O45" s="18" t="n"/>
      <c r="P45" s="19">
        <f>IF(K45="","",EDATE(K45,12*Paramètres!$C$8))</f>
        <v/>
      </c>
      <c r="Q45" s="17">
        <f>IF(D45="","",IF(AND(P45&lt;&gt;"",P45&lt;TODAY()),"À supprimer ou archiver",IF(O45="Oui","Ne pas prospecter","Conforme")))</f>
        <v/>
      </c>
    </row>
    <row r="46" ht="18" customHeight="1">
      <c r="B46" s="12">
        <f>IF(D46="","","CLI-"&amp;TEXT(ROW()-7,"000"))</f>
        <v/>
      </c>
      <c r="C46" s="13" t="n"/>
      <c r="D46" s="14" t="n"/>
      <c r="E46" s="13" t="n"/>
      <c r="F46" s="13" t="n"/>
      <c r="G46" s="13" t="n"/>
      <c r="H46" s="13" t="n"/>
      <c r="I46" s="13" t="n"/>
      <c r="J46" s="13" t="n"/>
      <c r="K46" s="15" t="n"/>
      <c r="L46" s="16" t="n"/>
      <c r="M46" s="17">
        <f>IF(D46="","",IF(C46=Paramètres!$B$15,"Prospect",IF(L46&gt;=Paramètres!$C$6,"A",IF(L46&gt;=Paramètres!$C$7,"B",IF(L46&gt;0,"C","Inactif")))))</f>
        <v/>
      </c>
      <c r="N46" s="13" t="n"/>
      <c r="O46" s="18" t="n"/>
      <c r="P46" s="19">
        <f>IF(K46="","",EDATE(K46,12*Paramètres!$C$8))</f>
        <v/>
      </c>
      <c r="Q46" s="17">
        <f>IF(D46="","",IF(AND(P46&lt;&gt;"",P46&lt;TODAY()),"À supprimer ou archiver",IF(O46="Oui","Ne pas prospecter","Conforme")))</f>
        <v/>
      </c>
    </row>
    <row r="47" ht="18" customHeight="1">
      <c r="B47" s="12">
        <f>IF(D47="","","CLI-"&amp;TEXT(ROW()-7,"000"))</f>
        <v/>
      </c>
      <c r="C47" s="13" t="n"/>
      <c r="D47" s="14" t="n"/>
      <c r="E47" s="13" t="n"/>
      <c r="F47" s="13" t="n"/>
      <c r="G47" s="13" t="n"/>
      <c r="H47" s="13" t="n"/>
      <c r="I47" s="13" t="n"/>
      <c r="J47" s="13" t="n"/>
      <c r="K47" s="15" t="n"/>
      <c r="L47" s="16" t="n"/>
      <c r="M47" s="17">
        <f>IF(D47="","",IF(C47=Paramètres!$B$15,"Prospect",IF(L47&gt;=Paramètres!$C$6,"A",IF(L47&gt;=Paramètres!$C$7,"B",IF(L47&gt;0,"C","Inactif")))))</f>
        <v/>
      </c>
      <c r="N47" s="13" t="n"/>
      <c r="O47" s="18" t="n"/>
      <c r="P47" s="19">
        <f>IF(K47="","",EDATE(K47,12*Paramètres!$C$8))</f>
        <v/>
      </c>
      <c r="Q47" s="17">
        <f>IF(D47="","",IF(AND(P47&lt;&gt;"",P47&lt;TODAY()),"À supprimer ou archiver",IF(O47="Oui","Ne pas prospecter","Conforme")))</f>
        <v/>
      </c>
    </row>
    <row r="48" ht="18" customHeight="1">
      <c r="B48" s="12">
        <f>IF(D48="","","CLI-"&amp;TEXT(ROW()-7,"000"))</f>
        <v/>
      </c>
      <c r="C48" s="13" t="n"/>
      <c r="D48" s="14" t="n"/>
      <c r="E48" s="13" t="n"/>
      <c r="F48" s="13" t="n"/>
      <c r="G48" s="13" t="n"/>
      <c r="H48" s="13" t="n"/>
      <c r="I48" s="13" t="n"/>
      <c r="J48" s="13" t="n"/>
      <c r="K48" s="15" t="n"/>
      <c r="L48" s="16" t="n"/>
      <c r="M48" s="17">
        <f>IF(D48="","",IF(C48=Paramètres!$B$15,"Prospect",IF(L48&gt;=Paramètres!$C$6,"A",IF(L48&gt;=Paramètres!$C$7,"B",IF(L48&gt;0,"C","Inactif")))))</f>
        <v/>
      </c>
      <c r="N48" s="13" t="n"/>
      <c r="O48" s="18" t="n"/>
      <c r="P48" s="19">
        <f>IF(K48="","",EDATE(K48,12*Paramètres!$C$8))</f>
        <v/>
      </c>
      <c r="Q48" s="17">
        <f>IF(D48="","",IF(AND(P48&lt;&gt;"",P48&lt;TODAY()),"À supprimer ou archiver",IF(O48="Oui","Ne pas prospecter","Conforme")))</f>
        <v/>
      </c>
    </row>
    <row r="49" ht="18" customHeight="1">
      <c r="B49" s="12">
        <f>IF(D49="","","CLI-"&amp;TEXT(ROW()-7,"000"))</f>
        <v/>
      </c>
      <c r="C49" s="13" t="n"/>
      <c r="D49" s="14" t="n"/>
      <c r="E49" s="13" t="n"/>
      <c r="F49" s="13" t="n"/>
      <c r="G49" s="13" t="n"/>
      <c r="H49" s="13" t="n"/>
      <c r="I49" s="13" t="n"/>
      <c r="J49" s="13" t="n"/>
      <c r="K49" s="15" t="n"/>
      <c r="L49" s="16" t="n"/>
      <c r="M49" s="17">
        <f>IF(D49="","",IF(C49=Paramètres!$B$15,"Prospect",IF(L49&gt;=Paramètres!$C$6,"A",IF(L49&gt;=Paramètres!$C$7,"B",IF(L49&gt;0,"C","Inactif")))))</f>
        <v/>
      </c>
      <c r="N49" s="13" t="n"/>
      <c r="O49" s="18" t="n"/>
      <c r="P49" s="19">
        <f>IF(K49="","",EDATE(K49,12*Paramètres!$C$8))</f>
        <v/>
      </c>
      <c r="Q49" s="17">
        <f>IF(D49="","",IF(AND(P49&lt;&gt;"",P49&lt;TODAY()),"À supprimer ou archiver",IF(O49="Oui","Ne pas prospecter","Conforme")))</f>
        <v/>
      </c>
    </row>
    <row r="50" ht="18" customHeight="1">
      <c r="B50" s="12">
        <f>IF(D50="","","CLI-"&amp;TEXT(ROW()-7,"000"))</f>
        <v/>
      </c>
      <c r="C50" s="13" t="n"/>
      <c r="D50" s="14" t="n"/>
      <c r="E50" s="13" t="n"/>
      <c r="F50" s="13" t="n"/>
      <c r="G50" s="13" t="n"/>
      <c r="H50" s="13" t="n"/>
      <c r="I50" s="13" t="n"/>
      <c r="J50" s="13" t="n"/>
      <c r="K50" s="15" t="n"/>
      <c r="L50" s="16" t="n"/>
      <c r="M50" s="17">
        <f>IF(D50="","",IF(C50=Paramètres!$B$15,"Prospect",IF(L50&gt;=Paramètres!$C$6,"A",IF(L50&gt;=Paramètres!$C$7,"B",IF(L50&gt;0,"C","Inactif")))))</f>
        <v/>
      </c>
      <c r="N50" s="13" t="n"/>
      <c r="O50" s="18" t="n"/>
      <c r="P50" s="19">
        <f>IF(K50="","",EDATE(K50,12*Paramètres!$C$8))</f>
        <v/>
      </c>
      <c r="Q50" s="17">
        <f>IF(D50="","",IF(AND(P50&lt;&gt;"",P50&lt;TODAY()),"À supprimer ou archiver",IF(O50="Oui","Ne pas prospecter","Conforme")))</f>
        <v/>
      </c>
    </row>
    <row r="51" ht="18" customHeight="1">
      <c r="B51" s="12">
        <f>IF(D51="","","CLI-"&amp;TEXT(ROW()-7,"000"))</f>
        <v/>
      </c>
      <c r="C51" s="13" t="n"/>
      <c r="D51" s="14" t="n"/>
      <c r="E51" s="13" t="n"/>
      <c r="F51" s="13" t="n"/>
      <c r="G51" s="13" t="n"/>
      <c r="H51" s="13" t="n"/>
      <c r="I51" s="13" t="n"/>
      <c r="J51" s="13" t="n"/>
      <c r="K51" s="15" t="n"/>
      <c r="L51" s="16" t="n"/>
      <c r="M51" s="17">
        <f>IF(D51="","",IF(C51=Paramètres!$B$15,"Prospect",IF(L51&gt;=Paramètres!$C$6,"A",IF(L51&gt;=Paramètres!$C$7,"B",IF(L51&gt;0,"C","Inactif")))))</f>
        <v/>
      </c>
      <c r="N51" s="13" t="n"/>
      <c r="O51" s="18" t="n"/>
      <c r="P51" s="19">
        <f>IF(K51="","",EDATE(K51,12*Paramètres!$C$8))</f>
        <v/>
      </c>
      <c r="Q51" s="17">
        <f>IF(D51="","",IF(AND(P51&lt;&gt;"",P51&lt;TODAY()),"À supprimer ou archiver",IF(O51="Oui","Ne pas prospecter","Conforme")))</f>
        <v/>
      </c>
    </row>
    <row r="52" ht="18" customHeight="1">
      <c r="B52" s="12">
        <f>IF(D52="","","CLI-"&amp;TEXT(ROW()-7,"000"))</f>
        <v/>
      </c>
      <c r="C52" s="13" t="n"/>
      <c r="D52" s="14" t="n"/>
      <c r="E52" s="13" t="n"/>
      <c r="F52" s="13" t="n"/>
      <c r="G52" s="13" t="n"/>
      <c r="H52" s="13" t="n"/>
      <c r="I52" s="13" t="n"/>
      <c r="J52" s="13" t="n"/>
      <c r="K52" s="15" t="n"/>
      <c r="L52" s="16" t="n"/>
      <c r="M52" s="17">
        <f>IF(D52="","",IF(C52=Paramètres!$B$15,"Prospect",IF(L52&gt;=Paramètres!$C$6,"A",IF(L52&gt;=Paramètres!$C$7,"B",IF(L52&gt;0,"C","Inactif")))))</f>
        <v/>
      </c>
      <c r="N52" s="13" t="n"/>
      <c r="O52" s="18" t="n"/>
      <c r="P52" s="19">
        <f>IF(K52="","",EDATE(K52,12*Paramètres!$C$8))</f>
        <v/>
      </c>
      <c r="Q52" s="17">
        <f>IF(D52="","",IF(AND(P52&lt;&gt;"",P52&lt;TODAY()),"À supprimer ou archiver",IF(O52="Oui","Ne pas prospecter","Conforme")))</f>
        <v/>
      </c>
    </row>
    <row r="53" ht="18" customHeight="1">
      <c r="B53" s="12">
        <f>IF(D53="","","CLI-"&amp;TEXT(ROW()-7,"000"))</f>
        <v/>
      </c>
      <c r="C53" s="13" t="n"/>
      <c r="D53" s="14" t="n"/>
      <c r="E53" s="13" t="n"/>
      <c r="F53" s="13" t="n"/>
      <c r="G53" s="13" t="n"/>
      <c r="H53" s="13" t="n"/>
      <c r="I53" s="13" t="n"/>
      <c r="J53" s="13" t="n"/>
      <c r="K53" s="15" t="n"/>
      <c r="L53" s="16" t="n"/>
      <c r="M53" s="17">
        <f>IF(D53="","",IF(C53=Paramètres!$B$15,"Prospect",IF(L53&gt;=Paramètres!$C$6,"A",IF(L53&gt;=Paramètres!$C$7,"B",IF(L53&gt;0,"C","Inactif")))))</f>
        <v/>
      </c>
      <c r="N53" s="13" t="n"/>
      <c r="O53" s="18" t="n"/>
      <c r="P53" s="19">
        <f>IF(K53="","",EDATE(K53,12*Paramètres!$C$8))</f>
        <v/>
      </c>
      <c r="Q53" s="17">
        <f>IF(D53="","",IF(AND(P53&lt;&gt;"",P53&lt;TODAY()),"À supprimer ou archiver",IF(O53="Oui","Ne pas prospecter","Conforme")))</f>
        <v/>
      </c>
    </row>
    <row r="54" ht="18" customHeight="1">
      <c r="B54" s="12">
        <f>IF(D54="","","CLI-"&amp;TEXT(ROW()-7,"000"))</f>
        <v/>
      </c>
      <c r="C54" s="13" t="n"/>
      <c r="D54" s="14" t="n"/>
      <c r="E54" s="13" t="n"/>
      <c r="F54" s="13" t="n"/>
      <c r="G54" s="13" t="n"/>
      <c r="H54" s="13" t="n"/>
      <c r="I54" s="13" t="n"/>
      <c r="J54" s="13" t="n"/>
      <c r="K54" s="15" t="n"/>
      <c r="L54" s="16" t="n"/>
      <c r="M54" s="17">
        <f>IF(D54="","",IF(C54=Paramètres!$B$15,"Prospect",IF(L54&gt;=Paramètres!$C$6,"A",IF(L54&gt;=Paramètres!$C$7,"B",IF(L54&gt;0,"C","Inactif")))))</f>
        <v/>
      </c>
      <c r="N54" s="13" t="n"/>
      <c r="O54" s="18" t="n"/>
      <c r="P54" s="19">
        <f>IF(K54="","",EDATE(K54,12*Paramètres!$C$8))</f>
        <v/>
      </c>
      <c r="Q54" s="17">
        <f>IF(D54="","",IF(AND(P54&lt;&gt;"",P54&lt;TODAY()),"À supprimer ou archiver",IF(O54="Oui","Ne pas prospecter","Conforme")))</f>
        <v/>
      </c>
    </row>
    <row r="55" ht="18" customHeight="1">
      <c r="B55" s="12">
        <f>IF(D55="","","CLI-"&amp;TEXT(ROW()-7,"000"))</f>
        <v/>
      </c>
      <c r="C55" s="13" t="n"/>
      <c r="D55" s="14" t="n"/>
      <c r="E55" s="13" t="n"/>
      <c r="F55" s="13" t="n"/>
      <c r="G55" s="13" t="n"/>
      <c r="H55" s="13" t="n"/>
      <c r="I55" s="13" t="n"/>
      <c r="J55" s="13" t="n"/>
      <c r="K55" s="15" t="n"/>
      <c r="L55" s="16" t="n"/>
      <c r="M55" s="17">
        <f>IF(D55="","",IF(C55=Paramètres!$B$15,"Prospect",IF(L55&gt;=Paramètres!$C$6,"A",IF(L55&gt;=Paramètres!$C$7,"B",IF(L55&gt;0,"C","Inactif")))))</f>
        <v/>
      </c>
      <c r="N55" s="13" t="n"/>
      <c r="O55" s="18" t="n"/>
      <c r="P55" s="19">
        <f>IF(K55="","",EDATE(K55,12*Paramètres!$C$8))</f>
        <v/>
      </c>
      <c r="Q55" s="17">
        <f>IF(D55="","",IF(AND(P55&lt;&gt;"",P55&lt;TODAY()),"À supprimer ou archiver",IF(O55="Oui","Ne pas prospecter","Conforme")))</f>
        <v/>
      </c>
    </row>
    <row r="56" ht="18" customHeight="1">
      <c r="B56" s="12">
        <f>IF(D56="","","CLI-"&amp;TEXT(ROW()-7,"000"))</f>
        <v/>
      </c>
      <c r="C56" s="13" t="n"/>
      <c r="D56" s="14" t="n"/>
      <c r="E56" s="13" t="n"/>
      <c r="F56" s="13" t="n"/>
      <c r="G56" s="13" t="n"/>
      <c r="H56" s="13" t="n"/>
      <c r="I56" s="13" t="n"/>
      <c r="J56" s="13" t="n"/>
      <c r="K56" s="15" t="n"/>
      <c r="L56" s="16" t="n"/>
      <c r="M56" s="17">
        <f>IF(D56="","",IF(C56=Paramètres!$B$15,"Prospect",IF(L56&gt;=Paramètres!$C$6,"A",IF(L56&gt;=Paramètres!$C$7,"B",IF(L56&gt;0,"C","Inactif")))))</f>
        <v/>
      </c>
      <c r="N56" s="13" t="n"/>
      <c r="O56" s="18" t="n"/>
      <c r="P56" s="19">
        <f>IF(K56="","",EDATE(K56,12*Paramètres!$C$8))</f>
        <v/>
      </c>
      <c r="Q56" s="17">
        <f>IF(D56="","",IF(AND(P56&lt;&gt;"",P56&lt;TODAY()),"À supprimer ou archiver",IF(O56="Oui","Ne pas prospecter","Conforme")))</f>
        <v/>
      </c>
    </row>
    <row r="57" ht="18" customHeight="1">
      <c r="B57" s="12">
        <f>IF(D57="","","CLI-"&amp;TEXT(ROW()-7,"000"))</f>
        <v/>
      </c>
      <c r="C57" s="13" t="n"/>
      <c r="D57" s="14" t="n"/>
      <c r="E57" s="13" t="n"/>
      <c r="F57" s="13" t="n"/>
      <c r="G57" s="13" t="n"/>
      <c r="H57" s="13" t="n"/>
      <c r="I57" s="13" t="n"/>
      <c r="J57" s="13" t="n"/>
      <c r="K57" s="15" t="n"/>
      <c r="L57" s="16" t="n"/>
      <c r="M57" s="17">
        <f>IF(D57="","",IF(C57=Paramètres!$B$15,"Prospect",IF(L57&gt;=Paramètres!$C$6,"A",IF(L57&gt;=Paramètres!$C$7,"B",IF(L57&gt;0,"C","Inactif")))))</f>
        <v/>
      </c>
      <c r="N57" s="13" t="n"/>
      <c r="O57" s="18" t="n"/>
      <c r="P57" s="19">
        <f>IF(K57="","",EDATE(K57,12*Paramètres!$C$8))</f>
        <v/>
      </c>
      <c r="Q57" s="17">
        <f>IF(D57="","",IF(AND(P57&lt;&gt;"",P57&lt;TODAY()),"À supprimer ou archiver",IF(O57="Oui","Ne pas prospecter","Conforme")))</f>
        <v/>
      </c>
    </row>
    <row r="58" ht="18" customHeight="1">
      <c r="B58" s="12">
        <f>IF(D58="","","CLI-"&amp;TEXT(ROW()-7,"000"))</f>
        <v/>
      </c>
      <c r="C58" s="13" t="n"/>
      <c r="D58" s="14" t="n"/>
      <c r="E58" s="13" t="n"/>
      <c r="F58" s="13" t="n"/>
      <c r="G58" s="13" t="n"/>
      <c r="H58" s="13" t="n"/>
      <c r="I58" s="13" t="n"/>
      <c r="J58" s="13" t="n"/>
      <c r="K58" s="15" t="n"/>
      <c r="L58" s="16" t="n"/>
      <c r="M58" s="17">
        <f>IF(D58="","",IF(C58=Paramètres!$B$15,"Prospect",IF(L58&gt;=Paramètres!$C$6,"A",IF(L58&gt;=Paramètres!$C$7,"B",IF(L58&gt;0,"C","Inactif")))))</f>
        <v/>
      </c>
      <c r="N58" s="13" t="n"/>
      <c r="O58" s="18" t="n"/>
      <c r="P58" s="19">
        <f>IF(K58="","",EDATE(K58,12*Paramètres!$C$8))</f>
        <v/>
      </c>
      <c r="Q58" s="17">
        <f>IF(D58="","",IF(AND(P58&lt;&gt;"",P58&lt;TODAY()),"À supprimer ou archiver",IF(O58="Oui","Ne pas prospecter","Conforme")))</f>
        <v/>
      </c>
    </row>
    <row r="59" ht="18" customHeight="1">
      <c r="B59" s="12">
        <f>IF(D59="","","CLI-"&amp;TEXT(ROW()-7,"000"))</f>
        <v/>
      </c>
      <c r="C59" s="13" t="n"/>
      <c r="D59" s="14" t="n"/>
      <c r="E59" s="13" t="n"/>
      <c r="F59" s="13" t="n"/>
      <c r="G59" s="13" t="n"/>
      <c r="H59" s="13" t="n"/>
      <c r="I59" s="13" t="n"/>
      <c r="J59" s="13" t="n"/>
      <c r="K59" s="15" t="n"/>
      <c r="L59" s="16" t="n"/>
      <c r="M59" s="17">
        <f>IF(D59="","",IF(C59=Paramètres!$B$15,"Prospect",IF(L59&gt;=Paramètres!$C$6,"A",IF(L59&gt;=Paramètres!$C$7,"B",IF(L59&gt;0,"C","Inactif")))))</f>
        <v/>
      </c>
      <c r="N59" s="13" t="n"/>
      <c r="O59" s="18" t="n"/>
      <c r="P59" s="19">
        <f>IF(K59="","",EDATE(K59,12*Paramètres!$C$8))</f>
        <v/>
      </c>
      <c r="Q59" s="17">
        <f>IF(D59="","",IF(AND(P59&lt;&gt;"",P59&lt;TODAY()),"À supprimer ou archiver",IF(O59="Oui","Ne pas prospecter","Conforme")))</f>
        <v/>
      </c>
    </row>
    <row r="60" ht="18" customHeight="1">
      <c r="B60" s="12">
        <f>IF(D60="","","CLI-"&amp;TEXT(ROW()-7,"000"))</f>
        <v/>
      </c>
      <c r="C60" s="13" t="n"/>
      <c r="D60" s="14" t="n"/>
      <c r="E60" s="13" t="n"/>
      <c r="F60" s="13" t="n"/>
      <c r="G60" s="13" t="n"/>
      <c r="H60" s="13" t="n"/>
      <c r="I60" s="13" t="n"/>
      <c r="J60" s="13" t="n"/>
      <c r="K60" s="15" t="n"/>
      <c r="L60" s="16" t="n"/>
      <c r="M60" s="17">
        <f>IF(D60="","",IF(C60=Paramètres!$B$15,"Prospect",IF(L60&gt;=Paramètres!$C$6,"A",IF(L60&gt;=Paramètres!$C$7,"B",IF(L60&gt;0,"C","Inactif")))))</f>
        <v/>
      </c>
      <c r="N60" s="13" t="n"/>
      <c r="O60" s="18" t="n"/>
      <c r="P60" s="19">
        <f>IF(K60="","",EDATE(K60,12*Paramètres!$C$8))</f>
        <v/>
      </c>
      <c r="Q60" s="17">
        <f>IF(D60="","",IF(AND(P60&lt;&gt;"",P60&lt;TODAY()),"À supprimer ou archiver",IF(O60="Oui","Ne pas prospecter","Conforme")))</f>
        <v/>
      </c>
    </row>
    <row r="61" ht="18" customHeight="1">
      <c r="B61" s="12">
        <f>IF(D61="","","CLI-"&amp;TEXT(ROW()-7,"000"))</f>
        <v/>
      </c>
      <c r="C61" s="13" t="n"/>
      <c r="D61" s="14" t="n"/>
      <c r="E61" s="13" t="n"/>
      <c r="F61" s="13" t="n"/>
      <c r="G61" s="13" t="n"/>
      <c r="H61" s="13" t="n"/>
      <c r="I61" s="13" t="n"/>
      <c r="J61" s="13" t="n"/>
      <c r="K61" s="15" t="n"/>
      <c r="L61" s="16" t="n"/>
      <c r="M61" s="17">
        <f>IF(D61="","",IF(C61=Paramètres!$B$15,"Prospect",IF(L61&gt;=Paramètres!$C$6,"A",IF(L61&gt;=Paramètres!$C$7,"B",IF(L61&gt;0,"C","Inactif")))))</f>
        <v/>
      </c>
      <c r="N61" s="13" t="n"/>
      <c r="O61" s="18" t="n"/>
      <c r="P61" s="19">
        <f>IF(K61="","",EDATE(K61,12*Paramètres!$C$8))</f>
        <v/>
      </c>
      <c r="Q61" s="17">
        <f>IF(D61="","",IF(AND(P61&lt;&gt;"",P61&lt;TODAY()),"À supprimer ou archiver",IF(O61="Oui","Ne pas prospecter","Conforme")))</f>
        <v/>
      </c>
    </row>
    <row r="62" ht="18" customHeight="1">
      <c r="B62" s="12">
        <f>IF(D62="","","CLI-"&amp;TEXT(ROW()-7,"000"))</f>
        <v/>
      </c>
      <c r="C62" s="13" t="n"/>
      <c r="D62" s="14" t="n"/>
      <c r="E62" s="13" t="n"/>
      <c r="F62" s="13" t="n"/>
      <c r="G62" s="13" t="n"/>
      <c r="H62" s="13" t="n"/>
      <c r="I62" s="13" t="n"/>
      <c r="J62" s="13" t="n"/>
      <c r="K62" s="15" t="n"/>
      <c r="L62" s="16" t="n"/>
      <c r="M62" s="17">
        <f>IF(D62="","",IF(C62=Paramètres!$B$15,"Prospect",IF(L62&gt;=Paramètres!$C$6,"A",IF(L62&gt;=Paramètres!$C$7,"B",IF(L62&gt;0,"C","Inactif")))))</f>
        <v/>
      </c>
      <c r="N62" s="13" t="n"/>
      <c r="O62" s="18" t="n"/>
      <c r="P62" s="19">
        <f>IF(K62="","",EDATE(K62,12*Paramètres!$C$8))</f>
        <v/>
      </c>
      <c r="Q62" s="17">
        <f>IF(D62="","",IF(AND(P62&lt;&gt;"",P62&lt;TODAY()),"À supprimer ou archiver",IF(O62="Oui","Ne pas prospecter","Conforme")))</f>
        <v/>
      </c>
    </row>
    <row r="63" ht="18" customHeight="1">
      <c r="B63" s="12">
        <f>IF(D63="","","CLI-"&amp;TEXT(ROW()-7,"000"))</f>
        <v/>
      </c>
      <c r="C63" s="13" t="n"/>
      <c r="D63" s="14" t="n"/>
      <c r="E63" s="13" t="n"/>
      <c r="F63" s="13" t="n"/>
      <c r="G63" s="13" t="n"/>
      <c r="H63" s="13" t="n"/>
      <c r="I63" s="13" t="n"/>
      <c r="J63" s="13" t="n"/>
      <c r="K63" s="15" t="n"/>
      <c r="L63" s="16" t="n"/>
      <c r="M63" s="17">
        <f>IF(D63="","",IF(C63=Paramètres!$B$15,"Prospect",IF(L63&gt;=Paramètres!$C$6,"A",IF(L63&gt;=Paramètres!$C$7,"B",IF(L63&gt;0,"C","Inactif")))))</f>
        <v/>
      </c>
      <c r="N63" s="13" t="n"/>
      <c r="O63" s="18" t="n"/>
      <c r="P63" s="19">
        <f>IF(K63="","",EDATE(K63,12*Paramètres!$C$8))</f>
        <v/>
      </c>
      <c r="Q63" s="17">
        <f>IF(D63="","",IF(AND(P63&lt;&gt;"",P63&lt;TODAY()),"À supprimer ou archiver",IF(O63="Oui","Ne pas prospecter","Conforme")))</f>
        <v/>
      </c>
    </row>
    <row r="64" ht="18" customHeight="1">
      <c r="B64" s="12">
        <f>IF(D64="","","CLI-"&amp;TEXT(ROW()-7,"000"))</f>
        <v/>
      </c>
      <c r="C64" s="13" t="n"/>
      <c r="D64" s="14" t="n"/>
      <c r="E64" s="13" t="n"/>
      <c r="F64" s="13" t="n"/>
      <c r="G64" s="13" t="n"/>
      <c r="H64" s="13" t="n"/>
      <c r="I64" s="13" t="n"/>
      <c r="J64" s="13" t="n"/>
      <c r="K64" s="15" t="n"/>
      <c r="L64" s="16" t="n"/>
      <c r="M64" s="17">
        <f>IF(D64="","",IF(C64=Paramètres!$B$15,"Prospect",IF(L64&gt;=Paramètres!$C$6,"A",IF(L64&gt;=Paramètres!$C$7,"B",IF(L64&gt;0,"C","Inactif")))))</f>
        <v/>
      </c>
      <c r="N64" s="13" t="n"/>
      <c r="O64" s="18" t="n"/>
      <c r="P64" s="19">
        <f>IF(K64="","",EDATE(K64,12*Paramètres!$C$8))</f>
        <v/>
      </c>
      <c r="Q64" s="17">
        <f>IF(D64="","",IF(AND(P64&lt;&gt;"",P64&lt;TODAY()),"À supprimer ou archiver",IF(O64="Oui","Ne pas prospecter","Conforme")))</f>
        <v/>
      </c>
    </row>
    <row r="65" ht="18" customHeight="1">
      <c r="B65" s="12">
        <f>IF(D65="","","CLI-"&amp;TEXT(ROW()-7,"000"))</f>
        <v/>
      </c>
      <c r="C65" s="13" t="n"/>
      <c r="D65" s="14" t="n"/>
      <c r="E65" s="13" t="n"/>
      <c r="F65" s="13" t="n"/>
      <c r="G65" s="13" t="n"/>
      <c r="H65" s="13" t="n"/>
      <c r="I65" s="13" t="n"/>
      <c r="J65" s="13" t="n"/>
      <c r="K65" s="15" t="n"/>
      <c r="L65" s="16" t="n"/>
      <c r="M65" s="17">
        <f>IF(D65="","",IF(C65=Paramètres!$B$15,"Prospect",IF(L65&gt;=Paramètres!$C$6,"A",IF(L65&gt;=Paramètres!$C$7,"B",IF(L65&gt;0,"C","Inactif")))))</f>
        <v/>
      </c>
      <c r="N65" s="13" t="n"/>
      <c r="O65" s="18" t="n"/>
      <c r="P65" s="19">
        <f>IF(K65="","",EDATE(K65,12*Paramètres!$C$8))</f>
        <v/>
      </c>
      <c r="Q65" s="17">
        <f>IF(D65="","",IF(AND(P65&lt;&gt;"",P65&lt;TODAY()),"À supprimer ou archiver",IF(O65="Oui","Ne pas prospecter","Conforme")))</f>
        <v/>
      </c>
    </row>
    <row r="66" ht="18" customHeight="1">
      <c r="B66" s="12">
        <f>IF(D66="","","CLI-"&amp;TEXT(ROW()-7,"000"))</f>
        <v/>
      </c>
      <c r="C66" s="13" t="n"/>
      <c r="D66" s="14" t="n"/>
      <c r="E66" s="13" t="n"/>
      <c r="F66" s="13" t="n"/>
      <c r="G66" s="13" t="n"/>
      <c r="H66" s="13" t="n"/>
      <c r="I66" s="13" t="n"/>
      <c r="J66" s="13" t="n"/>
      <c r="K66" s="15" t="n"/>
      <c r="L66" s="16" t="n"/>
      <c r="M66" s="17">
        <f>IF(D66="","",IF(C66=Paramètres!$B$15,"Prospect",IF(L66&gt;=Paramètres!$C$6,"A",IF(L66&gt;=Paramètres!$C$7,"B",IF(L66&gt;0,"C","Inactif")))))</f>
        <v/>
      </c>
      <c r="N66" s="13" t="n"/>
      <c r="O66" s="18" t="n"/>
      <c r="P66" s="19">
        <f>IF(K66="","",EDATE(K66,12*Paramètres!$C$8))</f>
        <v/>
      </c>
      <c r="Q66" s="17">
        <f>IF(D66="","",IF(AND(P66&lt;&gt;"",P66&lt;TODAY()),"À supprimer ou archiver",IF(O66="Oui","Ne pas prospecter","Conforme")))</f>
        <v/>
      </c>
    </row>
    <row r="67" ht="18" customHeight="1">
      <c r="B67" s="12">
        <f>IF(D67="","","CLI-"&amp;TEXT(ROW()-7,"000"))</f>
        <v/>
      </c>
      <c r="C67" s="13" t="n"/>
      <c r="D67" s="14" t="n"/>
      <c r="E67" s="13" t="n"/>
      <c r="F67" s="13" t="n"/>
      <c r="G67" s="13" t="n"/>
      <c r="H67" s="13" t="n"/>
      <c r="I67" s="13" t="n"/>
      <c r="J67" s="13" t="n"/>
      <c r="K67" s="15" t="n"/>
      <c r="L67" s="16" t="n"/>
      <c r="M67" s="17">
        <f>IF(D67="","",IF(C67=Paramètres!$B$15,"Prospect",IF(L67&gt;=Paramètres!$C$6,"A",IF(L67&gt;=Paramètres!$C$7,"B",IF(L67&gt;0,"C","Inactif")))))</f>
        <v/>
      </c>
      <c r="N67" s="13" t="n"/>
      <c r="O67" s="18" t="n"/>
      <c r="P67" s="19">
        <f>IF(K67="","",EDATE(K67,12*Paramètres!$C$8))</f>
        <v/>
      </c>
      <c r="Q67" s="17">
        <f>IF(D67="","",IF(AND(P67&lt;&gt;"",P67&lt;TODAY()),"À supprimer ou archiver",IF(O67="Oui","Ne pas prospecter","Conforme")))</f>
        <v/>
      </c>
    </row>
  </sheetData>
  <mergeCells count="13">
    <mergeCell ref="L2:M2"/>
    <mergeCell ref="H3:I4"/>
    <mergeCell ref="L3:M4"/>
    <mergeCell ref="H2:I2"/>
    <mergeCell ref="J3:K4"/>
    <mergeCell ref="N3:O4"/>
    <mergeCell ref="P3:Q4"/>
    <mergeCell ref="J2:K2"/>
    <mergeCell ref="N2:O2"/>
    <mergeCell ref="B3:F3"/>
    <mergeCell ref="P2:Q2"/>
    <mergeCell ref="B2:E2"/>
    <mergeCell ref="B5:H5"/>
  </mergeCells>
  <conditionalFormatting sqref="Q8:Q67">
    <cfRule type="expression" priority="1" dxfId="0">
      <formula>$Q8="À supprimer ou archiver"</formula>
    </cfRule>
    <cfRule type="expression" priority="3" dxfId="1">
      <formula>$Q8="Ne pas prospecter"</formula>
    </cfRule>
    <cfRule type="expression" priority="4" dxfId="2">
      <formula>$Q8="Conforme"</formula>
    </cfRule>
  </conditionalFormatting>
  <conditionalFormatting sqref="B8:P67">
    <cfRule type="expression" priority="2" dxfId="3">
      <formula>$Q8="À supprimer ou archiver"</formula>
    </cfRule>
  </conditionalFormatting>
  <conditionalFormatting sqref="M8:M67">
    <cfRule type="expression" priority="5" dxfId="4">
      <formula>$M8="A"</formula>
    </cfRule>
  </conditionalFormatting>
  <dataValidations count="5">
    <dataValidation sqref="C8:C67" showDropDown="0" showInputMessage="0" showErrorMessage="0" allowBlank="1" type="list">
      <formula1>=Paramètres!$B$14:$B$15</formula1>
    </dataValidation>
    <dataValidation sqref="I8:I67" showDropDown="0" showInputMessage="0" showErrorMessage="0" allowBlank="1" type="list">
      <formula1>=Paramètres!$E$14:$E$21</formula1>
    </dataValidation>
    <dataValidation sqref="J8:J67" showDropDown="0" showInputMessage="0" showErrorMessage="0" allowBlank="1" type="list">
      <formula1>=Paramètres!$G$14:$G$20</formula1>
    </dataValidation>
    <dataValidation sqref="N8:N67" showDropDown="0" showInputMessage="0" showErrorMessage="0" allowBlank="1" type="list">
      <formula1>=Paramètres!$B$18:$B$21</formula1>
    </dataValidation>
    <dataValidation sqref="O8:O67" showDropDown="0" showInputMessage="0" showErrorMessage="0" allowBlank="1" type="list">
      <formula1>=Paramètres!$B$24:$B$25</formula1>
    </dataValidation>
  </dataValidations>
  <printOptions horizontalCentered="1"/>
  <pageMargins left="0.5" right="0.5" top="0.5" bottom="0.5" header="0.5" footer="0.5"/>
  <pageSetup orientation="landscape" paperSize="9" fitToHeight="0" fitToWidth="1"/>
  <headerFooter>
    <oddHeader/>
    <oddFooter>&amp;C&amp;8 Modèle gratuit Digitiz · digitiz.fr/modeles/fichier-client/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6" customWidth="1" min="4" max="4"/>
    <col width="12" customWidth="1" min="5" max="5"/>
    <col width="2" customWidth="1" min="6" max="6"/>
  </cols>
  <sheetData>
    <row r="2">
      <c r="B2" s="20" t="inlineStr">
        <is>
          <t>Segmentation de la base</t>
        </is>
      </c>
    </row>
    <row r="3">
      <c r="B3" s="4" t="inlineStr">
        <is>
          <t>Calculée à partir de la feuille « Fichier clients ».</t>
        </is>
      </c>
    </row>
    <row r="5" ht="30" customHeight="1">
      <c r="B5" s="10" t="inlineStr">
        <is>
          <t>Par segment</t>
        </is>
      </c>
      <c r="C5" s="9" t="inlineStr">
        <is>
          <t>Fiches</t>
        </is>
      </c>
      <c r="D5" s="11" t="inlineStr">
        <is>
          <t>CA 12 mois HT</t>
        </is>
      </c>
      <c r="E5" s="9" t="inlineStr">
        <is>
          <t>Part du CA</t>
        </is>
      </c>
    </row>
    <row r="6">
      <c r="B6" s="21" t="inlineStr">
        <is>
          <t>A : gros clients</t>
        </is>
      </c>
      <c r="C6" s="22">
        <f>COUNTIF('Fichier clients'!$M$8:$M$67,"A")</f>
        <v/>
      </c>
      <c r="D6" s="23">
        <f>SUMIF('Fichier clients'!$M$8:$M$67,"A",'Fichier clients'!$L$8:$L$67)</f>
        <v/>
      </c>
      <c r="E6" s="24">
        <f>IFERROR(D6/$D$11,0)</f>
        <v/>
      </c>
    </row>
    <row r="7">
      <c r="B7" s="21" t="inlineStr">
        <is>
          <t>B : clients réguliers</t>
        </is>
      </c>
      <c r="C7" s="22">
        <f>COUNTIF('Fichier clients'!$M$8:$M$67,"B")</f>
        <v/>
      </c>
      <c r="D7" s="23">
        <f>SUMIF('Fichier clients'!$M$8:$M$67,"B",'Fichier clients'!$L$8:$L$67)</f>
        <v/>
      </c>
      <c r="E7" s="24">
        <f>IFERROR(D7/$D$11,0)</f>
        <v/>
      </c>
    </row>
    <row r="8">
      <c r="B8" s="21" t="inlineStr">
        <is>
          <t>C : petits clients</t>
        </is>
      </c>
      <c r="C8" s="22">
        <f>COUNTIF('Fichier clients'!$M$8:$M$67,"C")</f>
        <v/>
      </c>
      <c r="D8" s="23">
        <f>SUMIF('Fichier clients'!$M$8:$M$67,"C",'Fichier clients'!$L$8:$L$67)</f>
        <v/>
      </c>
      <c r="E8" s="24">
        <f>IFERROR(D8/$D$11,0)</f>
        <v/>
      </c>
    </row>
    <row r="9">
      <c r="B9" s="21" t="inlineStr">
        <is>
          <t>Inactifs (aucun CA sur 12 mois)</t>
        </is>
      </c>
      <c r="C9" s="22">
        <f>COUNTIF('Fichier clients'!$M$8:$M$67,"Inactif")</f>
        <v/>
      </c>
      <c r="D9" s="23">
        <f>SUMIF('Fichier clients'!$M$8:$M$67,"Inactif",'Fichier clients'!$L$8:$L$67)</f>
        <v/>
      </c>
      <c r="E9" s="24">
        <f>IFERROR(D9/$D$11,0)</f>
        <v/>
      </c>
    </row>
    <row r="10">
      <c r="B10" s="21" t="inlineStr">
        <is>
          <t>Prospects</t>
        </is>
      </c>
      <c r="C10" s="22">
        <f>COUNTIF('Fichier clients'!$M$8:$M$67,"Prospect")</f>
        <v/>
      </c>
      <c r="D10" s="23">
        <f>SUMIF('Fichier clients'!$M$8:$M$67,"Prospect",'Fichier clients'!$L$8:$L$67)</f>
        <v/>
      </c>
      <c r="E10" s="24">
        <f>IFERROR(D10/$D$11,0)</f>
        <v/>
      </c>
    </row>
    <row r="11">
      <c r="B11" s="25" t="inlineStr">
        <is>
          <t>Total</t>
        </is>
      </c>
      <c r="C11" s="26">
        <f>SUM(C6:C10)</f>
        <v/>
      </c>
      <c r="D11" s="27">
        <f>SUM(D6:D10)</f>
        <v/>
      </c>
      <c r="E11" s="28">
        <f>IFERROR(D11/D11,0)</f>
        <v/>
      </c>
    </row>
    <row r="13" ht="30" customHeight="1">
      <c r="B13" s="10" t="inlineStr">
        <is>
          <t>Par secteur</t>
        </is>
      </c>
      <c r="C13" s="9" t="inlineStr">
        <is>
          <t>Clients</t>
        </is>
      </c>
      <c r="D13" s="11" t="inlineStr">
        <is>
          <t>CA 12 mois HT</t>
        </is>
      </c>
      <c r="E13" s="9" t="inlineStr">
        <is>
          <t>Prospects</t>
        </is>
      </c>
    </row>
    <row r="14">
      <c r="B14" s="21">
        <f>IF(Paramètres!E14="","",Paramètres!E14)</f>
        <v/>
      </c>
      <c r="C14" s="22">
        <f>COUNTIFS('Fichier clients'!$I$8:$I$67,B14,'Fichier clients'!$C$8:$C$67,Paramètres!$B$14)</f>
        <v/>
      </c>
      <c r="D14" s="23">
        <f>SUMIF('Fichier clients'!$I$8:$I$67,B14,'Fichier clients'!$L$8:$L$67)</f>
        <v/>
      </c>
      <c r="E14" s="22">
        <f>COUNTIFS('Fichier clients'!$I$8:$I$67,B14,'Fichier clients'!$C$8:$C$67,Paramètres!$B$15)</f>
        <v/>
      </c>
    </row>
    <row r="15">
      <c r="B15" s="21">
        <f>IF(Paramètres!E15="","",Paramètres!E15)</f>
        <v/>
      </c>
      <c r="C15" s="22">
        <f>COUNTIFS('Fichier clients'!$I$8:$I$67,B15,'Fichier clients'!$C$8:$C$67,Paramètres!$B$14)</f>
        <v/>
      </c>
      <c r="D15" s="23">
        <f>SUMIF('Fichier clients'!$I$8:$I$67,B15,'Fichier clients'!$L$8:$L$67)</f>
        <v/>
      </c>
      <c r="E15" s="22">
        <f>COUNTIFS('Fichier clients'!$I$8:$I$67,B15,'Fichier clients'!$C$8:$C$67,Paramètres!$B$15)</f>
        <v/>
      </c>
    </row>
    <row r="16">
      <c r="B16" s="21">
        <f>IF(Paramètres!E16="","",Paramètres!E16)</f>
        <v/>
      </c>
      <c r="C16" s="22">
        <f>COUNTIFS('Fichier clients'!$I$8:$I$67,B16,'Fichier clients'!$C$8:$C$67,Paramètres!$B$14)</f>
        <v/>
      </c>
      <c r="D16" s="23">
        <f>SUMIF('Fichier clients'!$I$8:$I$67,B16,'Fichier clients'!$L$8:$L$67)</f>
        <v/>
      </c>
      <c r="E16" s="22">
        <f>COUNTIFS('Fichier clients'!$I$8:$I$67,B16,'Fichier clients'!$C$8:$C$67,Paramètres!$B$15)</f>
        <v/>
      </c>
    </row>
    <row r="17">
      <c r="B17" s="21">
        <f>IF(Paramètres!E17="","",Paramètres!E17)</f>
        <v/>
      </c>
      <c r="C17" s="22">
        <f>COUNTIFS('Fichier clients'!$I$8:$I$67,B17,'Fichier clients'!$C$8:$C$67,Paramètres!$B$14)</f>
        <v/>
      </c>
      <c r="D17" s="23">
        <f>SUMIF('Fichier clients'!$I$8:$I$67,B17,'Fichier clients'!$L$8:$L$67)</f>
        <v/>
      </c>
      <c r="E17" s="22">
        <f>COUNTIFS('Fichier clients'!$I$8:$I$67,B17,'Fichier clients'!$C$8:$C$67,Paramètres!$B$15)</f>
        <v/>
      </c>
    </row>
    <row r="18">
      <c r="B18" s="21">
        <f>IF(Paramètres!E18="","",Paramètres!E18)</f>
        <v/>
      </c>
      <c r="C18" s="22">
        <f>COUNTIFS('Fichier clients'!$I$8:$I$67,B18,'Fichier clients'!$C$8:$C$67,Paramètres!$B$14)</f>
        <v/>
      </c>
      <c r="D18" s="23">
        <f>SUMIF('Fichier clients'!$I$8:$I$67,B18,'Fichier clients'!$L$8:$L$67)</f>
        <v/>
      </c>
      <c r="E18" s="22">
        <f>COUNTIFS('Fichier clients'!$I$8:$I$67,B18,'Fichier clients'!$C$8:$C$67,Paramètres!$B$15)</f>
        <v/>
      </c>
    </row>
    <row r="19">
      <c r="B19" s="21">
        <f>IF(Paramètres!E19="","",Paramètres!E19)</f>
        <v/>
      </c>
      <c r="C19" s="22">
        <f>COUNTIFS('Fichier clients'!$I$8:$I$67,B19,'Fichier clients'!$C$8:$C$67,Paramètres!$B$14)</f>
        <v/>
      </c>
      <c r="D19" s="23">
        <f>SUMIF('Fichier clients'!$I$8:$I$67,B19,'Fichier clients'!$L$8:$L$67)</f>
        <v/>
      </c>
      <c r="E19" s="22">
        <f>COUNTIFS('Fichier clients'!$I$8:$I$67,B19,'Fichier clients'!$C$8:$C$67,Paramètres!$B$15)</f>
        <v/>
      </c>
    </row>
    <row r="20">
      <c r="B20" s="21">
        <f>IF(Paramètres!E20="","",Paramètres!E20)</f>
        <v/>
      </c>
      <c r="C20" s="22">
        <f>COUNTIFS('Fichier clients'!$I$8:$I$67,B20,'Fichier clients'!$C$8:$C$67,Paramètres!$B$14)</f>
        <v/>
      </c>
      <c r="D20" s="23">
        <f>SUMIF('Fichier clients'!$I$8:$I$67,B20,'Fichier clients'!$L$8:$L$67)</f>
        <v/>
      </c>
      <c r="E20" s="22">
        <f>COUNTIFS('Fichier clients'!$I$8:$I$67,B20,'Fichier clients'!$C$8:$C$67,Paramètres!$B$15)</f>
        <v/>
      </c>
    </row>
    <row r="22" ht="30" customHeight="1">
      <c r="B22" s="10" t="inlineStr">
        <is>
          <t>Par source</t>
        </is>
      </c>
      <c r="C22" s="9" t="inlineStr">
        <is>
          <t>Fiches</t>
        </is>
      </c>
      <c r="D22" s="9" t="inlineStr">
        <is>
          <t>Devenus clients</t>
        </is>
      </c>
      <c r="E22" s="9" t="inlineStr">
        <is>
          <t>Conversion</t>
        </is>
      </c>
    </row>
    <row r="23">
      <c r="B23" s="21">
        <f>IF(Paramètres!G14="","",Paramètres!G14)</f>
        <v/>
      </c>
      <c r="C23" s="22">
        <f>COUNTIF('Fichier clients'!$J$8:$J$67,B23)</f>
        <v/>
      </c>
      <c r="D23" s="22">
        <f>COUNTIFS('Fichier clients'!$J$8:$J$67,B23,'Fichier clients'!$C$8:$C$67,Paramètres!$B$14)</f>
        <v/>
      </c>
      <c r="E23" s="24">
        <f>IFERROR(D23/C23,0)</f>
        <v/>
      </c>
    </row>
    <row r="24">
      <c r="B24" s="21">
        <f>IF(Paramètres!G15="","",Paramètres!G15)</f>
        <v/>
      </c>
      <c r="C24" s="22">
        <f>COUNTIF('Fichier clients'!$J$8:$J$67,B24)</f>
        <v/>
      </c>
      <c r="D24" s="22">
        <f>COUNTIFS('Fichier clients'!$J$8:$J$67,B24,'Fichier clients'!$C$8:$C$67,Paramètres!$B$14)</f>
        <v/>
      </c>
      <c r="E24" s="24">
        <f>IFERROR(D24/C24,0)</f>
        <v/>
      </c>
    </row>
    <row r="25">
      <c r="B25" s="21">
        <f>IF(Paramètres!G16="","",Paramètres!G16)</f>
        <v/>
      </c>
      <c r="C25" s="22">
        <f>COUNTIF('Fichier clients'!$J$8:$J$67,B25)</f>
        <v/>
      </c>
      <c r="D25" s="22">
        <f>COUNTIFS('Fichier clients'!$J$8:$J$67,B25,'Fichier clients'!$C$8:$C$67,Paramètres!$B$14)</f>
        <v/>
      </c>
      <c r="E25" s="24">
        <f>IFERROR(D25/C25,0)</f>
        <v/>
      </c>
    </row>
    <row r="26">
      <c r="B26" s="21">
        <f>IF(Paramètres!G17="","",Paramètres!G17)</f>
        <v/>
      </c>
      <c r="C26" s="22">
        <f>COUNTIF('Fichier clients'!$J$8:$J$67,B26)</f>
        <v/>
      </c>
      <c r="D26" s="22">
        <f>COUNTIFS('Fichier clients'!$J$8:$J$67,B26,'Fichier clients'!$C$8:$C$67,Paramètres!$B$14)</f>
        <v/>
      </c>
      <c r="E26" s="24">
        <f>IFERROR(D26/C26,0)</f>
        <v/>
      </c>
    </row>
    <row r="27">
      <c r="B27" s="21">
        <f>IF(Paramètres!G18="","",Paramètres!G18)</f>
        <v/>
      </c>
      <c r="C27" s="22">
        <f>COUNTIF('Fichier clients'!$J$8:$J$67,B27)</f>
        <v/>
      </c>
      <c r="D27" s="22">
        <f>COUNTIFS('Fichier clients'!$J$8:$J$67,B27,'Fichier clients'!$C$8:$C$67,Paramètres!$B$14)</f>
        <v/>
      </c>
      <c r="E27" s="24">
        <f>IFERROR(D27/C27,0)</f>
        <v/>
      </c>
    </row>
    <row r="28">
      <c r="B28" s="21">
        <f>IF(Paramètres!G19="","",Paramètres!G19)</f>
        <v/>
      </c>
      <c r="C28" s="22">
        <f>COUNTIF('Fichier clients'!$J$8:$J$67,B28)</f>
        <v/>
      </c>
      <c r="D28" s="22">
        <f>COUNTIFS('Fichier clients'!$J$8:$J$67,B28,'Fichier clients'!$C$8:$C$67,Paramètres!$B$14)</f>
        <v/>
      </c>
      <c r="E28" s="24">
        <f>IFERROR(D28/C28,0)</f>
        <v/>
      </c>
    </row>
    <row r="30" ht="30" customHeight="1">
      <c r="B30" s="10" t="inlineStr">
        <is>
          <t>Hygiène de la base</t>
        </is>
      </c>
      <c r="C30" s="9" t="inlineStr">
        <is>
          <t>Fiches</t>
        </is>
      </c>
    </row>
    <row r="31">
      <c r="B31" s="21" t="inlineStr">
        <is>
          <t>Fiches à supprimer ou archiver</t>
        </is>
      </c>
      <c r="C31" s="29">
        <f>COUNTIF('Fichier clients'!$Q$8:$Q$67,"À supprimer ou archiver")</f>
        <v/>
      </c>
    </row>
    <row r="32">
      <c r="B32" s="21" t="inlineStr">
        <is>
          <t>Contacts opposés à la prospection</t>
        </is>
      </c>
      <c r="C32" s="30">
        <f>COUNTIF('Fichier clients'!$O$8:$O$67,"Oui")</f>
        <v/>
      </c>
    </row>
    <row r="33">
      <c r="B33" s="21" t="inlineStr">
        <is>
          <t>Fiches sans base légale</t>
        </is>
      </c>
      <c r="C33" s="30">
        <f>COUNTIFS('Fichier clients'!$D$8:$D$67,"&lt;&gt;",'Fichier clients'!$N$8:$N$67,"")</f>
        <v/>
      </c>
    </row>
    <row r="34">
      <c r="B34" s="21" t="inlineStr">
        <is>
          <t>Fiches sans e-mail</t>
        </is>
      </c>
      <c r="C34" s="30">
        <f>COUNTIFS('Fichier clients'!$D$8:$D$67,"&lt;&gt;",'Fichier clients'!$F$8:$F$67,"")</f>
        <v/>
      </c>
    </row>
  </sheetData>
  <mergeCells count="1">
    <mergeCell ref="B2:E2"/>
  </mergeCells>
  <printOptions horizontalCentered="1"/>
  <pageMargins left="0.5" right="0.5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I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22" customWidth="1" min="3" max="3"/>
    <col width="10" customWidth="1" min="4" max="4"/>
    <col width="14" customWidth="1" min="5" max="5"/>
    <col width="12" customWidth="1" min="6" max="6"/>
    <col width="12" customWidth="1" min="7" max="7"/>
    <col width="13" customWidth="1" min="8" max="8"/>
    <col width="34" customWidth="1" min="9" max="9"/>
    <col width="2" customWidth="1" min="10" max="10"/>
  </cols>
  <sheetData>
    <row r="2">
      <c r="B2" s="20" t="inlineStr">
        <is>
          <t>Registre des demandes RGPD</t>
        </is>
      </c>
    </row>
    <row r="3" ht="22" customHeight="1">
      <c r="B3" s="31" t="inlineStr">
        <is>
          <t>Toute personne peut demander l'accès à ses données, leur rectification, leur effacement ou s'opposer à la prospection. Vous avez un mois pour répondre, prolongeable de deux mois si la demande est complexe, à condition de prévenir la personne dans le premier mois.</t>
        </is>
      </c>
    </row>
    <row r="4" ht="16" customHeight="1"/>
    <row r="6" ht="30" customHeight="1">
      <c r="B6" s="9" t="inlineStr">
        <is>
          <t>Reçue le</t>
        </is>
      </c>
      <c r="C6" s="10" t="inlineStr">
        <is>
          <t>Demandeur</t>
        </is>
      </c>
      <c r="D6" s="9" t="inlineStr">
        <is>
          <t>Code</t>
        </is>
      </c>
      <c r="E6" s="10" t="inlineStr">
        <is>
          <t>Droit exercé</t>
        </is>
      </c>
      <c r="F6" s="9" t="inlineStr">
        <is>
          <t>Répondre avant le</t>
        </is>
      </c>
      <c r="G6" s="9" t="inlineStr">
        <is>
          <t>Répondu le</t>
        </is>
      </c>
      <c r="H6" s="9" t="inlineStr">
        <is>
          <t>Statut</t>
        </is>
      </c>
      <c r="I6" s="10" t="inlineStr">
        <is>
          <t>Suite donnée</t>
        </is>
      </c>
    </row>
    <row r="7" ht="18" customHeight="1">
      <c r="B7" s="15" t="n">
        <v>46268</v>
      </c>
      <c r="C7" s="32" t="inlineStr">
        <is>
          <t>Julien Perrin</t>
        </is>
      </c>
      <c r="D7" s="18" t="inlineStr">
        <is>
          <t>CLI-012</t>
        </is>
      </c>
      <c r="E7" s="32" t="inlineStr">
        <is>
          <t>Effacement</t>
        </is>
      </c>
      <c r="F7" s="19">
        <f>IF(B7="","",EDATE(B7,Paramètres!$C$9))</f>
        <v/>
      </c>
      <c r="G7" s="15" t="n">
        <v>46280</v>
      </c>
      <c r="H7" s="17">
        <f>IF(B7="","",IF(G7&lt;&gt;"","Traitée",IF(TODAY()&gt;F7,"En retard","En cours")))</f>
        <v/>
      </c>
      <c r="I7" s="13" t="inlineStr">
        <is>
          <t>Fiche supprimée, confirmation envoyée par e-mail</t>
        </is>
      </c>
    </row>
    <row r="8" ht="18" customHeight="1">
      <c r="B8" s="15" t="n">
        <v>46286</v>
      </c>
      <c r="C8" s="32" t="inlineStr">
        <is>
          <t>Élodie Bernard</t>
        </is>
      </c>
      <c r="D8" s="18" t="inlineStr">
        <is>
          <t>CLI-004</t>
        </is>
      </c>
      <c r="E8" s="32" t="inlineStr">
        <is>
          <t>Opposition</t>
        </is>
      </c>
      <c r="F8" s="19">
        <f>IF(B8="","",EDATE(B8,Paramètres!$C$9))</f>
        <v/>
      </c>
      <c r="G8" s="15" t="n"/>
      <c r="H8" s="17">
        <f>IF(B8="","",IF(G8&lt;&gt;"","Traitée",IF(TODAY()&gt;F8,"En retard","En cours")))</f>
        <v/>
      </c>
      <c r="I8" s="13" t="inlineStr">
        <is>
          <t>Passer « Opposition prospection » à Oui</t>
        </is>
      </c>
    </row>
    <row r="9" ht="18" customHeight="1">
      <c r="B9" s="15" t="n"/>
      <c r="C9" s="32" t="n"/>
      <c r="D9" s="18" t="n"/>
      <c r="E9" s="32" t="n"/>
      <c r="F9" s="19">
        <f>IF(B9="","",EDATE(B9,Paramètres!$C$9))</f>
        <v/>
      </c>
      <c r="G9" s="15" t="n"/>
      <c r="H9" s="17">
        <f>IF(B9="","",IF(G9&lt;&gt;"","Traitée",IF(TODAY()&gt;F9,"En retard","En cours")))</f>
        <v/>
      </c>
      <c r="I9" s="13" t="n"/>
    </row>
    <row r="10" ht="18" customHeight="1">
      <c r="B10" s="15" t="n"/>
      <c r="C10" s="32" t="n"/>
      <c r="D10" s="18" t="n"/>
      <c r="E10" s="32" t="n"/>
      <c r="F10" s="19">
        <f>IF(B10="","",EDATE(B10,Paramètres!$C$9))</f>
        <v/>
      </c>
      <c r="G10" s="15" t="n"/>
      <c r="H10" s="17">
        <f>IF(B10="","",IF(G10&lt;&gt;"","Traitée",IF(TODAY()&gt;F10,"En retard","En cours")))</f>
        <v/>
      </c>
      <c r="I10" s="13" t="n"/>
    </row>
    <row r="11" ht="18" customHeight="1">
      <c r="B11" s="15" t="n"/>
      <c r="C11" s="32" t="n"/>
      <c r="D11" s="18" t="n"/>
      <c r="E11" s="32" t="n"/>
      <c r="F11" s="19">
        <f>IF(B11="","",EDATE(B11,Paramètres!$C$9))</f>
        <v/>
      </c>
      <c r="G11" s="15" t="n"/>
      <c r="H11" s="17">
        <f>IF(B11="","",IF(G11&lt;&gt;"","Traitée",IF(TODAY()&gt;F11,"En retard","En cours")))</f>
        <v/>
      </c>
      <c r="I11" s="13" t="n"/>
    </row>
    <row r="12" ht="18" customHeight="1">
      <c r="B12" s="15" t="n"/>
      <c r="C12" s="32" t="n"/>
      <c r="D12" s="18" t="n"/>
      <c r="E12" s="32" t="n"/>
      <c r="F12" s="19">
        <f>IF(B12="","",EDATE(B12,Paramètres!$C$9))</f>
        <v/>
      </c>
      <c r="G12" s="15" t="n"/>
      <c r="H12" s="17">
        <f>IF(B12="","",IF(G12&lt;&gt;"","Traitée",IF(TODAY()&gt;F12,"En retard","En cours")))</f>
        <v/>
      </c>
      <c r="I12" s="13" t="n"/>
    </row>
    <row r="13" ht="18" customHeight="1">
      <c r="B13" s="15" t="n"/>
      <c r="C13" s="32" t="n"/>
      <c r="D13" s="18" t="n"/>
      <c r="E13" s="32" t="n"/>
      <c r="F13" s="19">
        <f>IF(B13="","",EDATE(B13,Paramètres!$C$9))</f>
        <v/>
      </c>
      <c r="G13" s="15" t="n"/>
      <c r="H13" s="17">
        <f>IF(B13="","",IF(G13&lt;&gt;"","Traitée",IF(TODAY()&gt;F13,"En retard","En cours")))</f>
        <v/>
      </c>
      <c r="I13" s="13" t="n"/>
    </row>
    <row r="14" ht="18" customHeight="1">
      <c r="B14" s="15" t="n"/>
      <c r="C14" s="32" t="n"/>
      <c r="D14" s="18" t="n"/>
      <c r="E14" s="32" t="n"/>
      <c r="F14" s="19">
        <f>IF(B14="","",EDATE(B14,Paramètres!$C$9))</f>
        <v/>
      </c>
      <c r="G14" s="15" t="n"/>
      <c r="H14" s="17">
        <f>IF(B14="","",IF(G14&lt;&gt;"","Traitée",IF(TODAY()&gt;F14,"En retard","En cours")))</f>
        <v/>
      </c>
      <c r="I14" s="13" t="n"/>
    </row>
    <row r="15" ht="18" customHeight="1">
      <c r="B15" s="15" t="n"/>
      <c r="C15" s="32" t="n"/>
      <c r="D15" s="18" t="n"/>
      <c r="E15" s="32" t="n"/>
      <c r="F15" s="19">
        <f>IF(B15="","",EDATE(B15,Paramètres!$C$9))</f>
        <v/>
      </c>
      <c r="G15" s="15" t="n"/>
      <c r="H15" s="17">
        <f>IF(B15="","",IF(G15&lt;&gt;"","Traitée",IF(TODAY()&gt;F15,"En retard","En cours")))</f>
        <v/>
      </c>
      <c r="I15" s="13" t="n"/>
    </row>
    <row r="16" ht="18" customHeight="1">
      <c r="B16" s="15" t="n"/>
      <c r="C16" s="32" t="n"/>
      <c r="D16" s="18" t="n"/>
      <c r="E16" s="32" t="n"/>
      <c r="F16" s="19">
        <f>IF(B16="","",EDATE(B16,Paramètres!$C$9))</f>
        <v/>
      </c>
      <c r="G16" s="15" t="n"/>
      <c r="H16" s="17">
        <f>IF(B16="","",IF(G16&lt;&gt;"","Traitée",IF(TODAY()&gt;F16,"En retard","En cours")))</f>
        <v/>
      </c>
      <c r="I16" s="13" t="n"/>
    </row>
    <row r="17" ht="18" customHeight="1">
      <c r="B17" s="15" t="n"/>
      <c r="C17" s="32" t="n"/>
      <c r="D17" s="18" t="n"/>
      <c r="E17" s="32" t="n"/>
      <c r="F17" s="19">
        <f>IF(B17="","",EDATE(B17,Paramètres!$C$9))</f>
        <v/>
      </c>
      <c r="G17" s="15" t="n"/>
      <c r="H17" s="17">
        <f>IF(B17="","",IF(G17&lt;&gt;"","Traitée",IF(TODAY()&gt;F17,"En retard","En cours")))</f>
        <v/>
      </c>
      <c r="I17" s="13" t="n"/>
    </row>
    <row r="18" ht="18" customHeight="1">
      <c r="B18" s="15" t="n"/>
      <c r="C18" s="32" t="n"/>
      <c r="D18" s="18" t="n"/>
      <c r="E18" s="32" t="n"/>
      <c r="F18" s="19">
        <f>IF(B18="","",EDATE(B18,Paramètres!$C$9))</f>
        <v/>
      </c>
      <c r="G18" s="15" t="n"/>
      <c r="H18" s="17">
        <f>IF(B18="","",IF(G18&lt;&gt;"","Traitée",IF(TODAY()&gt;F18,"En retard","En cours")))</f>
        <v/>
      </c>
      <c r="I18" s="13" t="n"/>
    </row>
    <row r="19" ht="18" customHeight="1">
      <c r="B19" s="15" t="n"/>
      <c r="C19" s="32" t="n"/>
      <c r="D19" s="18" t="n"/>
      <c r="E19" s="32" t="n"/>
      <c r="F19" s="19">
        <f>IF(B19="","",EDATE(B19,Paramètres!$C$9))</f>
        <v/>
      </c>
      <c r="G19" s="15" t="n"/>
      <c r="H19" s="17">
        <f>IF(B19="","",IF(G19&lt;&gt;"","Traitée",IF(TODAY()&gt;F19,"En retard","En cours")))</f>
        <v/>
      </c>
      <c r="I19" s="13" t="n"/>
    </row>
    <row r="20" ht="18" customHeight="1">
      <c r="B20" s="15" t="n"/>
      <c r="C20" s="32" t="n"/>
      <c r="D20" s="18" t="n"/>
      <c r="E20" s="32" t="n"/>
      <c r="F20" s="19">
        <f>IF(B20="","",EDATE(B20,Paramètres!$C$9))</f>
        <v/>
      </c>
      <c r="G20" s="15" t="n"/>
      <c r="H20" s="17">
        <f>IF(B20="","",IF(G20&lt;&gt;"","Traitée",IF(TODAY()&gt;F20,"En retard","En cours")))</f>
        <v/>
      </c>
      <c r="I20" s="13" t="n"/>
    </row>
    <row r="21" ht="18" customHeight="1">
      <c r="B21" s="15" t="n"/>
      <c r="C21" s="32" t="n"/>
      <c r="D21" s="18" t="n"/>
      <c r="E21" s="32" t="n"/>
      <c r="F21" s="19">
        <f>IF(B21="","",EDATE(B21,Paramètres!$C$9))</f>
        <v/>
      </c>
      <c r="G21" s="15" t="n"/>
      <c r="H21" s="17">
        <f>IF(B21="","",IF(G21&lt;&gt;"","Traitée",IF(TODAY()&gt;F21,"En retard","En cours")))</f>
        <v/>
      </c>
      <c r="I21" s="13" t="n"/>
    </row>
    <row r="22" ht="18" customHeight="1">
      <c r="B22" s="15" t="n"/>
      <c r="C22" s="32" t="n"/>
      <c r="D22" s="18" t="n"/>
      <c r="E22" s="32" t="n"/>
      <c r="F22" s="19">
        <f>IF(B22="","",EDATE(B22,Paramètres!$C$9))</f>
        <v/>
      </c>
      <c r="G22" s="15" t="n"/>
      <c r="H22" s="17">
        <f>IF(B22="","",IF(G22&lt;&gt;"","Traitée",IF(TODAY()&gt;F22,"En retard","En cours")))</f>
        <v/>
      </c>
      <c r="I22" s="13" t="n"/>
    </row>
    <row r="23" ht="18" customHeight="1">
      <c r="B23" s="15" t="n"/>
      <c r="C23" s="32" t="n"/>
      <c r="D23" s="18" t="n"/>
      <c r="E23" s="32" t="n"/>
      <c r="F23" s="19">
        <f>IF(B23="","",EDATE(B23,Paramètres!$C$9))</f>
        <v/>
      </c>
      <c r="G23" s="15" t="n"/>
      <c r="H23" s="17">
        <f>IF(B23="","",IF(G23&lt;&gt;"","Traitée",IF(TODAY()&gt;F23,"En retard","En cours")))</f>
        <v/>
      </c>
      <c r="I23" s="13" t="n"/>
    </row>
    <row r="24" ht="18" customHeight="1">
      <c r="B24" s="15" t="n"/>
      <c r="C24" s="32" t="n"/>
      <c r="D24" s="18" t="n"/>
      <c r="E24" s="32" t="n"/>
      <c r="F24" s="19">
        <f>IF(B24="","",EDATE(B24,Paramètres!$C$9))</f>
        <v/>
      </c>
      <c r="G24" s="15" t="n"/>
      <c r="H24" s="17">
        <f>IF(B24="","",IF(G24&lt;&gt;"","Traitée",IF(TODAY()&gt;F24,"En retard","En cours")))</f>
        <v/>
      </c>
      <c r="I24" s="13" t="n"/>
    </row>
    <row r="25" ht="18" customHeight="1">
      <c r="B25" s="15" t="n"/>
      <c r="C25" s="32" t="n"/>
      <c r="D25" s="18" t="n"/>
      <c r="E25" s="32" t="n"/>
      <c r="F25" s="19">
        <f>IF(B25="","",EDATE(B25,Paramètres!$C$9))</f>
        <v/>
      </c>
      <c r="G25" s="15" t="n"/>
      <c r="H25" s="17">
        <f>IF(B25="","",IF(G25&lt;&gt;"","Traitée",IF(TODAY()&gt;F25,"En retard","En cours")))</f>
        <v/>
      </c>
      <c r="I25" s="13" t="n"/>
    </row>
    <row r="26" ht="18" customHeight="1">
      <c r="B26" s="15" t="n"/>
      <c r="C26" s="32" t="n"/>
      <c r="D26" s="18" t="n"/>
      <c r="E26" s="32" t="n"/>
      <c r="F26" s="19">
        <f>IF(B26="","",EDATE(B26,Paramètres!$C$9))</f>
        <v/>
      </c>
      <c r="G26" s="15" t="n"/>
      <c r="H26" s="17">
        <f>IF(B26="","",IF(G26&lt;&gt;"","Traitée",IF(TODAY()&gt;F26,"En retard","En cours")))</f>
        <v/>
      </c>
      <c r="I26" s="13" t="n"/>
    </row>
    <row r="27" ht="18" customHeight="1">
      <c r="B27" s="15" t="n"/>
      <c r="C27" s="32" t="n"/>
      <c r="D27" s="18" t="n"/>
      <c r="E27" s="32" t="n"/>
      <c r="F27" s="19">
        <f>IF(B27="","",EDATE(B27,Paramètres!$C$9))</f>
        <v/>
      </c>
      <c r="G27" s="15" t="n"/>
      <c r="H27" s="17">
        <f>IF(B27="","",IF(G27&lt;&gt;"","Traitée",IF(TODAY()&gt;F27,"En retard","En cours")))</f>
        <v/>
      </c>
      <c r="I27" s="13" t="n"/>
    </row>
    <row r="28" ht="18" customHeight="1">
      <c r="B28" s="15" t="n"/>
      <c r="C28" s="32" t="n"/>
      <c r="D28" s="18" t="n"/>
      <c r="E28" s="32" t="n"/>
      <c r="F28" s="19">
        <f>IF(B28="","",EDATE(B28,Paramètres!$C$9))</f>
        <v/>
      </c>
      <c r="G28" s="15" t="n"/>
      <c r="H28" s="17">
        <f>IF(B28="","",IF(G28&lt;&gt;"","Traitée",IF(TODAY()&gt;F28,"En retard","En cours")))</f>
        <v/>
      </c>
      <c r="I28" s="13" t="n"/>
    </row>
    <row r="29" ht="18" customHeight="1">
      <c r="B29" s="15" t="n"/>
      <c r="C29" s="32" t="n"/>
      <c r="D29" s="18" t="n"/>
      <c r="E29" s="32" t="n"/>
      <c r="F29" s="19">
        <f>IF(B29="","",EDATE(B29,Paramètres!$C$9))</f>
        <v/>
      </c>
      <c r="G29" s="15" t="n"/>
      <c r="H29" s="17">
        <f>IF(B29="","",IF(G29&lt;&gt;"","Traitée",IF(TODAY()&gt;F29,"En retard","En cours")))</f>
        <v/>
      </c>
      <c r="I29" s="13" t="n"/>
    </row>
    <row r="30" ht="18" customHeight="1">
      <c r="B30" s="15" t="n"/>
      <c r="C30" s="32" t="n"/>
      <c r="D30" s="18" t="n"/>
      <c r="E30" s="32" t="n"/>
      <c r="F30" s="19">
        <f>IF(B30="","",EDATE(B30,Paramètres!$C$9))</f>
        <v/>
      </c>
      <c r="G30" s="15" t="n"/>
      <c r="H30" s="17">
        <f>IF(B30="","",IF(G30&lt;&gt;"","Traitée",IF(TODAY()&gt;F30,"En retard","En cours")))</f>
        <v/>
      </c>
      <c r="I30" s="13" t="n"/>
    </row>
    <row r="31" ht="18" customHeight="1">
      <c r="B31" s="15" t="n"/>
      <c r="C31" s="32" t="n"/>
      <c r="D31" s="18" t="n"/>
      <c r="E31" s="32" t="n"/>
      <c r="F31" s="19">
        <f>IF(B31="","",EDATE(B31,Paramètres!$C$9))</f>
        <v/>
      </c>
      <c r="G31" s="15" t="n"/>
      <c r="H31" s="17">
        <f>IF(B31="","",IF(G31&lt;&gt;"","Traitée",IF(TODAY()&gt;F31,"En retard","En cours")))</f>
        <v/>
      </c>
      <c r="I31" s="13" t="n"/>
    </row>
    <row r="32" ht="18" customHeight="1">
      <c r="B32" s="15" t="n"/>
      <c r="C32" s="32" t="n"/>
      <c r="D32" s="18" t="n"/>
      <c r="E32" s="32" t="n"/>
      <c r="F32" s="19">
        <f>IF(B32="","",EDATE(B32,Paramètres!$C$9))</f>
        <v/>
      </c>
      <c r="G32" s="15" t="n"/>
      <c r="H32" s="17">
        <f>IF(B32="","",IF(G32&lt;&gt;"","Traitée",IF(TODAY()&gt;F32,"En retard","En cours")))</f>
        <v/>
      </c>
      <c r="I32" s="13" t="n"/>
    </row>
    <row r="33" ht="18" customHeight="1">
      <c r="B33" s="15" t="n"/>
      <c r="C33" s="32" t="n"/>
      <c r="D33" s="18" t="n"/>
      <c r="E33" s="32" t="n"/>
      <c r="F33" s="19">
        <f>IF(B33="","",EDATE(B33,Paramètres!$C$9))</f>
        <v/>
      </c>
      <c r="G33" s="15" t="n"/>
      <c r="H33" s="17">
        <f>IF(B33="","",IF(G33&lt;&gt;"","Traitée",IF(TODAY()&gt;F33,"En retard","En cours")))</f>
        <v/>
      </c>
      <c r="I33" s="13" t="n"/>
    </row>
    <row r="34" ht="18" customHeight="1">
      <c r="B34" s="15" t="n"/>
      <c r="C34" s="32" t="n"/>
      <c r="D34" s="18" t="n"/>
      <c r="E34" s="32" t="n"/>
      <c r="F34" s="19">
        <f>IF(B34="","",EDATE(B34,Paramètres!$C$9))</f>
        <v/>
      </c>
      <c r="G34" s="15" t="n"/>
      <c r="H34" s="17">
        <f>IF(B34="","",IF(G34&lt;&gt;"","Traitée",IF(TODAY()&gt;F34,"En retard","En cours")))</f>
        <v/>
      </c>
      <c r="I34" s="13" t="n"/>
    </row>
    <row r="35" ht="18" customHeight="1">
      <c r="B35" s="15" t="n"/>
      <c r="C35" s="32" t="n"/>
      <c r="D35" s="18" t="n"/>
      <c r="E35" s="32" t="n"/>
      <c r="F35" s="19">
        <f>IF(B35="","",EDATE(B35,Paramètres!$C$9))</f>
        <v/>
      </c>
      <c r="G35" s="15" t="n"/>
      <c r="H35" s="17">
        <f>IF(B35="","",IF(G35&lt;&gt;"","Traitée",IF(TODAY()&gt;F35,"En retard","En cours")))</f>
        <v/>
      </c>
      <c r="I35" s="13" t="n"/>
    </row>
    <row r="36" ht="18" customHeight="1">
      <c r="B36" s="15" t="n"/>
      <c r="C36" s="32" t="n"/>
      <c r="D36" s="18" t="n"/>
      <c r="E36" s="32" t="n"/>
      <c r="F36" s="19">
        <f>IF(B36="","",EDATE(B36,Paramètres!$C$9))</f>
        <v/>
      </c>
      <c r="G36" s="15" t="n"/>
      <c r="H36" s="17">
        <f>IF(B36="","",IF(G36&lt;&gt;"","Traitée",IF(TODAY()&gt;F36,"En retard","En cours")))</f>
        <v/>
      </c>
      <c r="I36" s="13" t="n"/>
    </row>
  </sheetData>
  <mergeCells count="2">
    <mergeCell ref="B2:I2"/>
    <mergeCell ref="B3:I4"/>
  </mergeCells>
  <conditionalFormatting sqref="H7:H36">
    <cfRule type="expression" priority="1" dxfId="0">
      <formula>$H7="En retard"</formula>
    </cfRule>
    <cfRule type="expression" priority="2" dxfId="1">
      <formula>$H7="En cours"</formula>
    </cfRule>
  </conditionalFormatting>
  <dataValidations count="1">
    <dataValidation sqref="E7:E36" showDropDown="0" showInputMessage="0" showErrorMessage="0" allowBlank="1" type="list">
      <formula1>=Paramètres!$I$14:$I$19</formula1>
    </dataValidation>
  </dataValidations>
  <printOptions horizontalCentered="1"/>
  <pageMargins left="0.5" right="0.5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4" customWidth="1" min="2" max="2"/>
    <col width="18" customWidth="1" min="3" max="3"/>
    <col width="3" customWidth="1" min="4" max="4"/>
    <col width="22" customWidth="1" min="5" max="5"/>
    <col width="3" customWidth="1" min="6" max="6"/>
    <col width="22" customWidth="1" min="7" max="7"/>
    <col width="3" customWidth="1" min="8" max="8"/>
    <col width="22" customWidth="1" min="9" max="9"/>
  </cols>
  <sheetData>
    <row r="2">
      <c r="B2" s="20" t="inlineStr">
        <is>
          <t>Paramètres du fichier client</t>
        </is>
      </c>
    </row>
    <row r="3">
      <c r="B3" s="33" t="inlineStr">
        <is>
          <t>Réglez une fois les seuils de segmentation et la durée de conservation, puis adaptez les listes.</t>
        </is>
      </c>
    </row>
    <row r="5" ht="20" customHeight="1">
      <c r="B5" s="34" t="inlineStr">
        <is>
          <t>Votre entreprise</t>
        </is>
      </c>
      <c r="C5" s="35" t="inlineStr">
        <is>
          <t>Atelier Numérique</t>
        </is>
      </c>
    </row>
    <row r="6" ht="20" customHeight="1">
      <c r="B6" s="34" t="inlineStr">
        <is>
          <t>Segment A : chiffre d'affaires sur 12 mois à partir de</t>
        </is>
      </c>
      <c r="C6" s="36" t="n">
        <v>10000</v>
      </c>
    </row>
    <row r="7" ht="20" customHeight="1">
      <c r="B7" s="34" t="inlineStr">
        <is>
          <t>Segment B : chiffre d'affaires sur 12 mois à partir de</t>
        </is>
      </c>
      <c r="C7" s="36" t="n">
        <v>2000</v>
      </c>
    </row>
    <row r="8" ht="20" customHeight="1">
      <c r="B8" s="34" t="inlineStr">
        <is>
          <t>Conservation après le dernier contact (années)</t>
        </is>
      </c>
      <c r="C8" s="37" t="n">
        <v>3</v>
      </c>
    </row>
    <row r="9" ht="20" customHeight="1">
      <c r="B9" s="34" t="inlineStr">
        <is>
          <t>Délai de réponse à une demande RGPD (mois)</t>
        </is>
      </c>
      <c r="C9" s="37" t="n">
        <v>1</v>
      </c>
    </row>
    <row r="10" ht="24" customHeight="1">
      <c r="B10" s="38" t="inlineStr">
        <is>
          <t>Segment C : clients avec un chiffre d'affaires inférieur au seuil B. « Inactif » : client sans chiffre d'affaires sur 12 mois. Trois ans : durée recommandée par la CNIL pour les données de prospection, à compter du dernier contact.</t>
        </is>
      </c>
    </row>
    <row r="11"/>
    <row r="13" ht="20" customHeight="1">
      <c r="B13" s="10" t="inlineStr">
        <is>
          <t>Types de fiche</t>
        </is>
      </c>
      <c r="E13" s="10" t="inlineStr">
        <is>
          <t>Secteurs</t>
        </is>
      </c>
      <c r="G13" s="10" t="inlineStr">
        <is>
          <t>Sources</t>
        </is>
      </c>
      <c r="I13" s="10" t="inlineStr">
        <is>
          <t>Droits RGPD</t>
        </is>
      </c>
    </row>
    <row r="14">
      <c r="B14" s="21" t="inlineStr">
        <is>
          <t>Client</t>
        </is>
      </c>
      <c r="E14" s="21" t="inlineStr">
        <is>
          <t>Commerce</t>
        </is>
      </c>
      <c r="G14" s="21" t="inlineStr">
        <is>
          <t>Recommandation</t>
        </is>
      </c>
      <c r="I14" s="21" t="inlineStr">
        <is>
          <t>Accès</t>
        </is>
      </c>
    </row>
    <row r="15">
      <c r="B15" s="21" t="inlineStr">
        <is>
          <t>Prospect</t>
        </is>
      </c>
      <c r="E15" s="21" t="inlineStr">
        <is>
          <t>Restauration</t>
        </is>
      </c>
      <c r="G15" s="21" t="inlineStr">
        <is>
          <t>Site web</t>
        </is>
      </c>
      <c r="I15" s="21" t="inlineStr">
        <is>
          <t>Rectification</t>
        </is>
      </c>
    </row>
    <row r="16">
      <c r="E16" s="21" t="inlineStr">
        <is>
          <t>Santé</t>
        </is>
      </c>
      <c r="G16" s="21" t="inlineStr">
        <is>
          <t>LinkedIn</t>
        </is>
      </c>
      <c r="I16" s="21" t="inlineStr">
        <is>
          <t>Effacement</t>
        </is>
      </c>
    </row>
    <row r="17" ht="20" customHeight="1">
      <c r="B17" s="10" t="inlineStr">
        <is>
          <t>Bases légales (RGPD)</t>
        </is>
      </c>
      <c r="E17" s="21" t="inlineStr">
        <is>
          <t>Services</t>
        </is>
      </c>
      <c r="G17" s="21" t="inlineStr">
        <is>
          <t>Salon</t>
        </is>
      </c>
      <c r="I17" s="21" t="inlineStr">
        <is>
          <t>Opposition</t>
        </is>
      </c>
    </row>
    <row r="18">
      <c r="B18" s="21" t="inlineStr">
        <is>
          <t>Exécution du contrat</t>
        </is>
      </c>
      <c r="E18" s="21" t="inlineStr">
        <is>
          <t>Artisanat</t>
        </is>
      </c>
      <c r="G18" s="21" t="inlineStr">
        <is>
          <t>Prospection</t>
        </is>
      </c>
      <c r="I18" s="21" t="inlineStr">
        <is>
          <t>Limitation</t>
        </is>
      </c>
    </row>
    <row r="19">
      <c r="B19" s="21" t="inlineStr">
        <is>
          <t>Intérêt légitime</t>
        </is>
      </c>
      <c r="E19" s="21" t="inlineStr">
        <is>
          <t>Industrie</t>
        </is>
      </c>
      <c r="G19" s="21" t="inlineStr">
        <is>
          <t>Partenaire</t>
        </is>
      </c>
      <c r="I19" s="21" t="inlineStr">
        <is>
          <t>Portabilité</t>
        </is>
      </c>
    </row>
    <row r="20">
      <c r="B20" s="21" t="inlineStr">
        <is>
          <t>Consentement</t>
        </is>
      </c>
      <c r="E20" s="21" t="inlineStr">
        <is>
          <t>Associations</t>
        </is>
      </c>
      <c r="G20" s="21" t="inlineStr"/>
    </row>
    <row r="21">
      <c r="B21" s="21" t="inlineStr">
        <is>
          <t>Obligation légale</t>
        </is>
      </c>
      <c r="E21" s="21" t="inlineStr"/>
    </row>
    <row r="23" ht="20" customHeight="1">
      <c r="B23" s="10" t="inlineStr">
        <is>
          <t>Oui / Non</t>
        </is>
      </c>
    </row>
    <row r="24">
      <c r="B24" s="21" t="inlineStr">
        <is>
          <t>Non</t>
        </is>
      </c>
    </row>
    <row r="25">
      <c r="B25" s="21" t="inlineStr">
        <is>
          <t>Oui</t>
        </is>
      </c>
    </row>
  </sheetData>
  <mergeCells count="2">
    <mergeCell ref="B3:I3"/>
    <mergeCell ref="B10:I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0" t="inlineStr">
        <is>
          <t>Mode d'emploi du fichier client</t>
        </is>
      </c>
    </row>
    <row r="4">
      <c r="B4" s="39" t="inlineStr">
        <is>
          <t>1. Les réglages</t>
        </is>
      </c>
    </row>
    <row r="5" ht="45" customHeight="1">
      <c r="B5" s="40" t="inlineStr">
        <is>
          <t>Dans « Paramètres », fixez les seuils de chiffre d'affaires des segments A et B, et la durée de conservation après le dernier contact (trois ans par défaut, la durée recommandée par la CNIL pour la prospection). Adaptez les listes de secteurs et de sources.</t>
        </is>
      </c>
    </row>
    <row r="7">
      <c r="B7" s="39" t="inlineStr">
        <is>
          <t>2. Une ligne par contact</t>
        </is>
      </c>
    </row>
    <row r="8" ht="45" customHeight="1">
      <c r="B8" s="40" t="inlineStr">
        <is>
          <t>Sur « Fichier clients », une ligne par client ou prospect. Le code se crée seul. Tenez à jour la date du dernier contact : c'est elle qui déclenche la fin de conservation. Le contact doit venir de la personne (réponse, appel, commande) : un e-mail que vous envoyez sans réponse ne compte pas.</t>
        </is>
      </c>
    </row>
    <row r="10">
      <c r="B10" s="39" t="inlineStr">
        <is>
          <t>3. Le chiffre d'affaires</t>
        </is>
      </c>
    </row>
    <row r="11" ht="30" customHeight="1">
      <c r="B11" s="40" t="inlineStr">
        <is>
          <t>Saisissez le chiffre d'affaires hors taxes des douze derniers mois pour chaque client. Le segment se calcule : A, B, C ou Inactif. Les prospects restent en « Prospect ».</t>
        </is>
      </c>
    </row>
    <row r="13">
      <c r="B13" s="39" t="inlineStr">
        <is>
          <t>4. Base légale et opposition</t>
        </is>
      </c>
    </row>
    <row r="14" ht="45" customHeight="1">
      <c r="B14" s="40" t="inlineStr">
        <is>
          <t>Indiquez pour chaque fiche la base légale du traitement : exécution du contrat pour un client, intérêt légitime pour un prospect professionnel, consentement pour un particulier démarché par e-mail. Si la personne refuse la prospection, passez « Opposition » à Oui : le statut affiche « Ne pas prospecter ».</t>
        </is>
      </c>
    </row>
    <row r="16">
      <c r="B16" s="39" t="inlineStr">
        <is>
          <t>5. Le ménage</t>
        </is>
      </c>
    </row>
    <row r="17" ht="45" customHeight="1">
      <c r="B17" s="40" t="inlineStr">
        <is>
          <t>Une fiche en rouge « À supprimer ou archiver » a dépassé la durée de conservation. Supprimez-la, ou, pour un client, gardez seulement ce qu'exige la comptabilité (les factures se conservent dix ans, mais dans votre comptabilité, pas dans ce fichier). Faites ce tri une fois par trimestre.</t>
        </is>
      </c>
    </row>
    <row r="19">
      <c r="B19" s="39" t="inlineStr">
        <is>
          <t>6. Les demandes des personnes</t>
        </is>
      </c>
    </row>
    <row r="20" ht="30" customHeight="1">
      <c r="B20" s="40" t="inlineStr">
        <is>
          <t>Chaque demande d'accès, de rectification, d'effacement ou d'opposition se note dans « Demandes RGPD ». L'échéance à un mois se calcule, le statut passe au rouge en cas de retard.</t>
        </is>
      </c>
    </row>
    <row r="22">
      <c r="B22" s="39" t="inlineStr">
        <is>
          <t>Pour aller plus loin</t>
        </is>
      </c>
    </row>
    <row r="23" ht="30" customHeight="1">
      <c r="B23" s="40" t="inlineStr">
        <is>
          <t>Ce modèle est proposé gratuitement par Digitiz : https://digitiz.fr/modeles/fichier-client/ . Pour suivre les affaires en cours de ces clients : https://digitiz.fr/modeles/crm/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2026-09-26T09:59:35Z</dcterms:created>
  <dcterms:modified xmlns:dcterms="http://purl.org/dc/terms/" xmlns:xsi="http://www.w3.org/2001/XMLSchema-instance" xsi:type="dcterms:W3CDTF">2026-09-26T09:59:35Z</dcterms:modified>
</cp:coreProperties>
</file>