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peline" sheetId="1" state="visible" r:id="rId1"/>
    <sheet xmlns:r="http://schemas.openxmlformats.org/officeDocument/2006/relationships" name="Tableau de bord" sheetId="2" state="visible" r:id="rId2"/>
    <sheet xmlns:r="http://schemas.openxmlformats.org/officeDocument/2006/relationships" name="Paramètres" sheetId="3" state="visible" r:id="rId3"/>
    <sheet xmlns:r="http://schemas.openxmlformats.org/officeDocument/2006/relationships" name="Mode d'emploi" sheetId="4" state="visible" r:id="rId4"/>
  </sheets>
  <definedNames>
    <definedName name="_xlnm.Print_Titles" localSheetId="0">'Pipeline'!$7:$7</definedName>
    <definedName name="_xlnm.Print_Area" localSheetId="0">'Pipeline'!$A$1:$P$57</definedName>
    <definedName name="_xlnm.Print_Area" localSheetId="1">'Tableau de bord'!$A$1:$H$56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#,##0.00&quot; €&quot;"/>
    <numFmt numFmtId="166" formatCode="#,##0.00&quot; €&quot;;-#,##0.00&quot; €&quot;;&quot;&quot;"/>
    <numFmt numFmtId="167" formatCode="yyyy-mm-dd"/>
  </numFmts>
  <fonts count="17">
    <font>
      <name val="Calibri"/>
      <family val="2"/>
      <color theme="1"/>
      <sz val="11"/>
      <scheme val="minor"/>
    </font>
    <font>
      <name val="Arial"/>
      <b val="1"/>
      <color rgb="0012CC96"/>
      <sz val="18"/>
    </font>
    <font>
      <name val="Arial"/>
      <color rgb="006B7280"/>
      <sz val="10"/>
    </font>
    <font>
      <name val="Arial"/>
      <b val="1"/>
      <color rgb="001B2B3A"/>
      <sz val="10"/>
    </font>
    <font>
      <name val="Arial"/>
      <b val="1"/>
      <color rgb="0012CC96"/>
      <sz val="10"/>
    </font>
    <font>
      <name val="Arial"/>
      <b val="1"/>
      <color rgb="001B2B3A"/>
      <sz val="9"/>
    </font>
    <font>
      <name val="Arial"/>
      <color rgb="001B2B3A"/>
      <sz val="10"/>
    </font>
    <font>
      <name val="Arial"/>
      <i val="1"/>
      <color rgb="006B7280"/>
      <sz val="8"/>
    </font>
    <font>
      <name val="Arial"/>
      <b val="1"/>
      <color rgb="0012CC96"/>
      <sz val="20"/>
    </font>
    <font>
      <name val="Arial"/>
      <b val="1"/>
      <color rgb="006B7280"/>
      <sz val="10"/>
    </font>
    <font>
      <name val="Arial"/>
      <b val="1"/>
      <color rgb="006B7280"/>
      <sz val="8"/>
    </font>
    <font>
      <name val="Arial"/>
      <b val="1"/>
      <color rgb="001B2B3A"/>
      <sz val="15"/>
    </font>
    <font>
      <name val="Arial"/>
      <b val="1"/>
      <color rgb="00C0392B"/>
      <sz val="15"/>
    </font>
    <font>
      <name val="Arial"/>
      <color rgb="006B7280"/>
      <sz val="9"/>
    </font>
    <font>
      <name val="Arial"/>
      <color rgb="001B2B3A"/>
      <sz val="9"/>
    </font>
    <font>
      <name val="Arial"/>
      <b val="1"/>
      <color rgb="00C0392B"/>
      <sz val="10"/>
    </font>
    <font>
      <name val="Arial"/>
      <b val="1"/>
      <color rgb="001B2B3A"/>
      <sz val="11"/>
    </font>
  </fonts>
  <fills count="4">
    <fill>
      <patternFill/>
    </fill>
    <fill>
      <patternFill patternType="gray125"/>
    </fill>
    <fill>
      <patternFill patternType="solid">
        <fgColor rgb="00D9EDDF"/>
        <bgColor rgb="00D9EDDF"/>
      </patternFill>
    </fill>
    <fill>
      <patternFill patternType="solid">
        <fgColor rgb="00F3F6F5"/>
        <bgColor rgb="00F3F6F5"/>
      </patternFill>
    </fill>
  </fills>
  <borders count="6">
    <border>
      <left/>
      <right/>
      <top/>
      <bottom/>
      <diagonal/>
    </border>
    <border>
      <bottom style="thin">
        <color rgb="00D1D5DB"/>
      </bottom>
    </border>
    <border>
      <left/>
      <right/>
      <top/>
      <bottom style="thin">
        <color rgb="00D1D5DB"/>
      </bottom>
      <diagonal/>
    </border>
    <border>
      <top style="thin">
        <color rgb="0012CC96"/>
      </top>
      <bottom style="thin">
        <color rgb="0012CC96"/>
      </bottom>
    </border>
    <border>
      <left/>
      <right/>
      <top style="thin">
        <color rgb="0012CC96"/>
      </top>
      <bottom/>
      <diagonal/>
    </border>
    <border>
      <left/>
      <right/>
      <top style="thin">
        <color rgb="0012CC96"/>
      </top>
      <bottom style="thin">
        <color rgb="0012CC96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8" fillId="0" borderId="0" pivotButton="0" quotePrefix="0" xfId="0"/>
    <xf numFmtId="0" fontId="10" fillId="3" borderId="0" applyAlignment="1" pivotButton="0" quotePrefix="0" xfId="0">
      <alignment horizontal="center" vertical="center" wrapText="1"/>
    </xf>
    <xf numFmtId="0" fontId="0" fillId="3" borderId="0" pivotButton="0" quotePrefix="0" xfId="0"/>
    <xf numFmtId="0" fontId="2" fillId="0" borderId="0" applyAlignment="1" pivotButton="0" quotePrefix="0" xfId="0">
      <alignment horizontal="left" vertical="center" wrapText="1"/>
    </xf>
    <xf numFmtId="164" fontId="9" fillId="0" borderId="0" applyAlignment="1" pivotButton="0" quotePrefix="0" xfId="0">
      <alignment horizontal="left" vertical="center" wrapText="1"/>
    </xf>
    <xf numFmtId="165" fontId="11" fillId="3" borderId="0" applyAlignment="1" pivotButton="0" quotePrefix="0" xfId="0">
      <alignment horizontal="center" vertical="center" wrapText="1"/>
    </xf>
    <xf numFmtId="1" fontId="12" fillId="3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wrapText="1"/>
    </xf>
    <xf numFmtId="0" fontId="5" fillId="2" borderId="3" applyAlignment="1" pivotButton="0" quotePrefix="0" xfId="0">
      <alignment horizontal="center" vertical="center" wrapText="1"/>
    </xf>
    <xf numFmtId="0" fontId="5" fillId="2" borderId="3" applyAlignment="1" pivotButton="0" quotePrefix="0" xfId="0">
      <alignment horizontal="left" vertical="center" wrapText="1"/>
    </xf>
    <xf numFmtId="0" fontId="5" fillId="2" borderId="3" applyAlignment="1" pivotButton="0" quotePrefix="0" xfId="0">
      <alignment horizontal="right" vertical="center"/>
    </xf>
    <xf numFmtId="0" fontId="13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left" vertical="center" wrapText="1"/>
    </xf>
    <xf numFmtId="166" fontId="14" fillId="0" borderId="1" applyAlignment="1" pivotButton="0" quotePrefix="0" xfId="0">
      <alignment horizontal="right" vertical="center"/>
    </xf>
    <xf numFmtId="9" fontId="13" fillId="0" borderId="1" applyAlignment="1" pivotButton="0" quotePrefix="0" xfId="0">
      <alignment horizontal="center" vertical="center" wrapText="1"/>
    </xf>
    <xf numFmtId="166" fontId="5" fillId="0" borderId="1" applyAlignment="1" pivotButton="0" quotePrefix="0" xfId="0">
      <alignment horizontal="right" vertical="center"/>
    </xf>
    <xf numFmtId="164" fontId="1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1" fillId="0" borderId="0" pivotButton="0" quotePrefix="0" xfId="0"/>
    <xf numFmtId="0" fontId="2" fillId="0" borderId="0" pivotButton="0" quotePrefix="0" xfId="0"/>
    <xf numFmtId="0" fontId="0" fillId="0" borderId="5" pivotButton="0" quotePrefix="0" xfId="0"/>
    <xf numFmtId="0" fontId="6" fillId="0" borderId="1" applyAlignment="1" pivotButton="0" quotePrefix="0" xfId="0">
      <alignment horizontal="left" vertical="center" wrapText="1"/>
    </xf>
    <xf numFmtId="1" fontId="3" fillId="0" borderId="1" applyAlignment="1" pivotButton="0" quotePrefix="0" xfId="0">
      <alignment horizontal="right" vertical="center"/>
    </xf>
    <xf numFmtId="0" fontId="0" fillId="0" borderId="1" pivotButton="0" quotePrefix="0" xfId="0"/>
    <xf numFmtId="165" fontId="3" fillId="0" borderId="1" applyAlignment="1" pivotButton="0" quotePrefix="0" xfId="0">
      <alignment horizontal="right" vertical="center"/>
    </xf>
    <xf numFmtId="9" fontId="3" fillId="0" borderId="1" applyAlignment="1" pivotButton="0" quotePrefix="0" xfId="0">
      <alignment horizontal="right" vertical="center"/>
    </xf>
    <xf numFmtId="1" fontId="15" fillId="0" borderId="1" applyAlignment="1" pivotButton="0" quotePrefix="0" xfId="0">
      <alignment horizontal="right" vertical="center"/>
    </xf>
    <xf numFmtId="0" fontId="6" fillId="0" borderId="1" pivotButton="0" quotePrefix="0" xfId="0"/>
    <xf numFmtId="0" fontId="6" fillId="0" borderId="1" applyAlignment="1" pivotButton="0" quotePrefix="0" xfId="0">
      <alignment horizontal="center" vertical="center" wrapText="1"/>
    </xf>
    <xf numFmtId="165" fontId="6" fillId="0" borderId="1" applyAlignment="1" pivotButton="0" quotePrefix="0" xfId="0">
      <alignment horizontal="right" vertical="center"/>
    </xf>
    <xf numFmtId="9" fontId="2" fillId="0" borderId="1" applyAlignment="1" pivotButton="0" quotePrefix="0" xfId="0">
      <alignment horizontal="center" vertical="center" wrapText="1"/>
    </xf>
    <xf numFmtId="9" fontId="6" fillId="0" borderId="1" applyAlignment="1" pivotButton="0" quotePrefix="0" xfId="0">
      <alignment horizontal="center" vertical="center" wrapText="1"/>
    </xf>
    <xf numFmtId="0" fontId="3" fillId="0" borderId="0" pivotButton="0" quotePrefix="0" xfId="0"/>
    <xf numFmtId="0" fontId="4" fillId="0" borderId="1" pivotButton="0" quotePrefix="0" xfId="0"/>
    <xf numFmtId="0" fontId="0" fillId="0" borderId="2" pivotButton="0" quotePrefix="0" xfId="0"/>
    <xf numFmtId="9" fontId="4" fillId="0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top" wrapText="1"/>
    </xf>
    <xf numFmtId="0" fontId="16" fillId="0" borderId="0" pivotButton="0" quotePrefix="0" xfId="0"/>
    <xf numFmtId="0" fontId="6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5">
    <dxf>
      <font>
        <name val="Arial"/>
        <b val="1"/>
        <color rgb="00FFFFFF"/>
        <sz val="9"/>
      </font>
      <fill>
        <patternFill patternType="solid">
          <fgColor rgb="00C0392B"/>
          <bgColor rgb="00C0392B"/>
        </patternFill>
      </fill>
    </dxf>
    <dxf>
      <fill>
        <patternFill patternType="solid">
          <fgColor rgb="00FFF4E0"/>
          <bgColor rgb="00FFF4E0"/>
        </patternFill>
      </fill>
    </dxf>
    <dxf>
      <fill>
        <patternFill patternType="solid">
          <fgColor rgb="00FDECEA"/>
          <bgColor rgb="00FDECEA"/>
        </patternFill>
      </fill>
    </dxf>
    <dxf>
      <font>
        <name val="Arial"/>
        <color rgb="009CA3AF"/>
        <sz val="9"/>
      </font>
    </dxf>
    <dxf>
      <font>
        <name val="Arial"/>
        <b val="1"/>
        <color rgb="000E9F74"/>
        <sz val="9"/>
      </font>
      <fill>
        <patternFill patternType="solid">
          <fgColor rgb="00D9EDDF"/>
          <bgColor rgb="00D9EDD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Montant pondéré par étape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'Tableau de bord'!F18</f>
            </strRef>
          </tx>
          <spPr>
            <a:solidFill xmlns:a="http://schemas.openxmlformats.org/drawingml/2006/main">
              <a:srgbClr val="12CC96"/>
            </a:solidFill>
            <a:ln xmlns:a="http://schemas.openxmlformats.org/drawingml/2006/main">
              <a:solidFill>
                <a:srgbClr val="12CC96"/>
              </a:solidFill>
              <a:prstDash val="solid"/>
            </a:ln>
          </spPr>
          <cat>
            <numRef>
              <f>'Tableau de bord'!$B$19:$B$23</f>
            </numRef>
          </cat>
          <val>
            <numRef>
              <f>'Tableau de bord'!$F$19:$F$23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#,##0 €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39</row>
      <rowOff>0</rowOff>
    </from>
    <ext cx="55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O57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5" customWidth="1" min="2" max="2"/>
    <col width="24" customWidth="1" min="3" max="3"/>
    <col width="17" customWidth="1" min="4" max="4"/>
    <col width="14" customWidth="1" min="5" max="5"/>
    <col width="11" customWidth="1" min="6" max="6"/>
    <col width="17" customWidth="1" min="7" max="7"/>
    <col width="12" customWidth="1" min="8" max="8"/>
    <col width="9" customWidth="1" min="9" max="9"/>
    <col width="12" customWidth="1" min="10" max="10"/>
    <col width="11" customWidth="1" min="11" max="11"/>
    <col width="11" customWidth="1" min="12" max="12"/>
    <col width="30" customWidth="1" min="13" max="13"/>
    <col width="11" customWidth="1" min="14" max="14"/>
    <col width="12" customWidth="1" min="15" max="15"/>
    <col width="2" customWidth="1" min="16" max="16"/>
  </cols>
  <sheetData>
    <row r="2" ht="30" customHeight="1">
      <c r="B2" s="1" t="inlineStr">
        <is>
          <t>Pipeline commercial</t>
        </is>
      </c>
      <c r="H2" s="2" t="inlineStr">
        <is>
          <t>PIPELINE EN COURS</t>
        </is>
      </c>
      <c r="I2" s="3" t="n"/>
      <c r="J2" s="2" t="inlineStr">
        <is>
          <t>MONTANT PONDÉRÉ</t>
        </is>
      </c>
      <c r="K2" s="3" t="n"/>
      <c r="L2" s="2" t="inlineStr">
        <is>
          <t>GAGNÉ</t>
        </is>
      </c>
      <c r="M2" s="3" t="n"/>
      <c r="N2" s="2" t="inlineStr">
        <is>
          <t>RELANCES EN RETARD</t>
        </is>
      </c>
      <c r="O2" s="3" t="n"/>
    </row>
    <row r="3">
      <c r="B3" s="4">
        <f>Paramètres!C5&amp;" · situation au "</f>
        <v/>
      </c>
      <c r="F3" s="5">
        <f>TODAY()</f>
        <v/>
      </c>
      <c r="H3" s="6">
        <f>SUM($H$8:$H$57)-SUMIF($G$8:$G$57,Paramètres!$B$13,$H$8:$H$57)-SUMIF($G$8:$G$57,Paramètres!$B$14,$H$8:$H$57)</f>
        <v/>
      </c>
      <c r="I3" s="3" t="n"/>
      <c r="J3" s="6">
        <f>SUM($J$8:$J$57)-SUMIF($G$8:$G$57,Paramètres!$B$13,$J$8:$J$57)</f>
        <v/>
      </c>
      <c r="K3" s="3" t="n"/>
      <c r="L3" s="6">
        <f>SUMIF($G$8:$G$57,Paramètres!$B$13,$H$8:$H$57)</f>
        <v/>
      </c>
      <c r="M3" s="3" t="n"/>
      <c r="N3" s="7">
        <f>COUNTIF($O$8:$O$57,"En retard")</f>
        <v/>
      </c>
      <c r="O3" s="3" t="n"/>
    </row>
    <row r="4" ht="16" customHeight="1">
      <c r="H4" s="3" t="n"/>
      <c r="I4" s="3" t="n"/>
      <c r="J4" s="3" t="n"/>
      <c r="K4" s="3" t="n"/>
      <c r="L4" s="3" t="n"/>
      <c r="M4" s="3" t="n"/>
      <c r="N4" s="3" t="n"/>
      <c r="O4" s="3" t="n"/>
    </row>
    <row r="5">
      <c r="B5" s="8" t="inlineStr">
        <is>
          <t>Saisissez dans les colonnes blanches. Probabilité, montant pondéré et alerte de relance se calculent seuls.</t>
        </is>
      </c>
    </row>
    <row r="7" ht="30" customHeight="1">
      <c r="B7" s="9" t="inlineStr">
        <is>
          <t>N°</t>
        </is>
      </c>
      <c r="C7" s="10" t="inlineStr">
        <is>
          <t>Entreprise</t>
        </is>
      </c>
      <c r="D7" s="10" t="inlineStr">
        <is>
          <t>Contact</t>
        </is>
      </c>
      <c r="E7" s="10" t="inlineStr">
        <is>
          <t>Source</t>
        </is>
      </c>
      <c r="F7" s="10" t="inlineStr">
        <is>
          <t>Commercial</t>
        </is>
      </c>
      <c r="G7" s="10" t="inlineStr">
        <is>
          <t>Étape</t>
        </is>
      </c>
      <c r="H7" s="11" t="inlineStr">
        <is>
          <t>Montant HT</t>
        </is>
      </c>
      <c r="I7" s="9" t="inlineStr">
        <is>
          <t>Proba.</t>
        </is>
      </c>
      <c r="J7" s="11" t="inlineStr">
        <is>
          <t>Pondéré</t>
        </is>
      </c>
      <c r="K7" s="9" t="inlineStr">
        <is>
          <t>Créée le</t>
        </is>
      </c>
      <c r="L7" s="9" t="inlineStr">
        <is>
          <t>Clôture prévue</t>
        </is>
      </c>
      <c r="M7" s="10" t="inlineStr">
        <is>
          <t>Prochaine action</t>
        </is>
      </c>
      <c r="N7" s="9" t="inlineStr">
        <is>
          <t>Date action</t>
        </is>
      </c>
      <c r="O7" s="9" t="inlineStr">
        <is>
          <t>Relance</t>
        </is>
      </c>
    </row>
    <row r="8" ht="18" customHeight="1">
      <c r="B8" s="12">
        <f>IF(C8="","",ROW()-7)</f>
        <v/>
      </c>
      <c r="C8" s="13" t="inlineStr">
        <is>
          <t>Boulangerie Dupont &amp; Fils</t>
        </is>
      </c>
      <c r="D8" s="14" t="inlineStr">
        <is>
          <t>Claire Dupont</t>
        </is>
      </c>
      <c r="E8" s="14" t="inlineStr">
        <is>
          <t>Recommandation</t>
        </is>
      </c>
      <c r="F8" s="14" t="inlineStr">
        <is>
          <t>Julie</t>
        </is>
      </c>
      <c r="G8" s="14" t="inlineStr">
        <is>
          <t>Gagné</t>
        </is>
      </c>
      <c r="H8" s="15" t="n">
        <v>3300</v>
      </c>
      <c r="I8" s="16">
        <f>IF(G8="","",IFERROR(VLOOKUP(G8,Paramètres!$B$8:$C$14,2,FALSE),""))</f>
        <v/>
      </c>
      <c r="J8" s="17">
        <f>IF(OR(H8="",I8=""),"",H8*I8)</f>
        <v/>
      </c>
      <c r="K8" s="18" t="n">
        <v>46205</v>
      </c>
      <c r="L8" s="18" t="n">
        <v>46275</v>
      </c>
      <c r="M8" s="14" t="inlineStr">
        <is>
          <t>Envoyer la facture d'acompte</t>
        </is>
      </c>
      <c r="N8" s="18" t="n">
        <v>46277</v>
      </c>
      <c r="O8" s="19">
        <f>IF(OR(C8="",N8="",G8=Paramètres!$B$13,G8=Paramètres!$B$14),"",IF(N8&lt;TODAY(),"En retard",IF(N8=TODAY(),"Aujourd'hui","À venir")))</f>
        <v/>
      </c>
    </row>
    <row r="9" ht="18" customHeight="1">
      <c r="B9" s="12">
        <f>IF(C9="","",ROW()-7)</f>
        <v/>
      </c>
      <c r="C9" s="13" t="inlineStr">
        <is>
          <t>Cabinet Morel Avocats</t>
        </is>
      </c>
      <c r="D9" s="14" t="inlineStr">
        <is>
          <t>Paul Morel</t>
        </is>
      </c>
      <c r="E9" s="14" t="inlineStr">
        <is>
          <t>Site web</t>
        </is>
      </c>
      <c r="F9" s="14" t="inlineStr">
        <is>
          <t>Karim</t>
        </is>
      </c>
      <c r="G9" s="14" t="inlineStr">
        <is>
          <t>Négociation</t>
        </is>
      </c>
      <c r="H9" s="15" t="n">
        <v>8500</v>
      </c>
      <c r="I9" s="16">
        <f>IF(G9="","",IFERROR(VLOOKUP(G9,Paramètres!$B$8:$C$14,2,FALSE),""))</f>
        <v/>
      </c>
      <c r="J9" s="17">
        <f>IF(OR(H9="",I9=""),"",H9*I9)</f>
        <v/>
      </c>
      <c r="K9" s="18" t="n">
        <v>46238</v>
      </c>
      <c r="L9" s="18" t="n">
        <v>46310</v>
      </c>
      <c r="M9" s="14" t="inlineStr">
        <is>
          <t>Répondre sur la remise demandée</t>
        </is>
      </c>
      <c r="N9" s="18" t="n">
        <v>46287</v>
      </c>
      <c r="O9" s="19">
        <f>IF(OR(C9="",N9="",G9=Paramètres!$B$13,G9=Paramètres!$B$14),"",IF(N9&lt;TODAY(),"En retard",IF(N9=TODAY(),"Aujourd'hui","À venir")))</f>
        <v/>
      </c>
    </row>
    <row r="10" ht="18" customHeight="1">
      <c r="B10" s="12">
        <f>IF(C10="","",ROW()-7)</f>
        <v/>
      </c>
      <c r="C10" s="13" t="inlineStr">
        <is>
          <t>Garage des Brotteaux</t>
        </is>
      </c>
      <c r="D10" s="14" t="inlineStr">
        <is>
          <t>Luc Martin</t>
        </is>
      </c>
      <c r="E10" s="14" t="inlineStr">
        <is>
          <t>Salon</t>
        </is>
      </c>
      <c r="F10" s="14" t="inlineStr">
        <is>
          <t>Thomas</t>
        </is>
      </c>
      <c r="G10" s="14" t="inlineStr">
        <is>
          <t>Proposition envoyée</t>
        </is>
      </c>
      <c r="H10" s="15" t="n">
        <v>4200</v>
      </c>
      <c r="I10" s="16">
        <f>IF(G10="","",IFERROR(VLOOKUP(G10,Paramètres!$B$8:$C$14,2,FALSE),""))</f>
        <v/>
      </c>
      <c r="J10" s="17">
        <f>IF(OR(H10="",I10=""),"",H10*I10)</f>
        <v/>
      </c>
      <c r="K10" s="18" t="n">
        <v>46254</v>
      </c>
      <c r="L10" s="18" t="n">
        <v>46325</v>
      </c>
      <c r="M10" s="14" t="inlineStr">
        <is>
          <t>Appeler pour recueillir son avis</t>
        </is>
      </c>
      <c r="N10" s="18" t="n">
        <v>46289</v>
      </c>
      <c r="O10" s="19">
        <f>IF(OR(C10="",N10="",G10=Paramètres!$B$13,G10=Paramètres!$B$14),"",IF(N10&lt;TODAY(),"En retard",IF(N10=TODAY(),"Aujourd'hui","À venir")))</f>
        <v/>
      </c>
    </row>
    <row r="11" ht="18" customHeight="1">
      <c r="B11" s="12">
        <f>IF(C11="","",ROW()-7)</f>
        <v/>
      </c>
      <c r="C11" s="13" t="inlineStr">
        <is>
          <t>Pharmacie Bellecour</t>
        </is>
      </c>
      <c r="D11" s="14" t="inlineStr">
        <is>
          <t>Anne Roux</t>
        </is>
      </c>
      <c r="E11" s="14" t="inlineStr">
        <is>
          <t>LinkedIn</t>
        </is>
      </c>
      <c r="F11" s="14" t="inlineStr">
        <is>
          <t>Julie</t>
        </is>
      </c>
      <c r="G11" s="14" t="inlineStr">
        <is>
          <t>Rendez-vous</t>
        </is>
      </c>
      <c r="H11" s="15" t="n">
        <v>6000</v>
      </c>
      <c r="I11" s="16">
        <f>IF(G11="","",IFERROR(VLOOKUP(G11,Paramètres!$B$8:$C$14,2,FALSE),""))</f>
        <v/>
      </c>
      <c r="J11" s="17">
        <f>IF(OR(H11="",I11=""),"",H11*I11)</f>
        <v/>
      </c>
      <c r="K11" s="18" t="n">
        <v>46266</v>
      </c>
      <c r="L11" s="18" t="n">
        <v>46341</v>
      </c>
      <c r="M11" s="14" t="inlineStr">
        <is>
          <t>Préparer la démonstration</t>
        </is>
      </c>
      <c r="N11" s="18" t="n">
        <v>46297</v>
      </c>
      <c r="O11" s="19">
        <f>IF(OR(C11="",N11="",G11=Paramètres!$B$13,G11=Paramètres!$B$14),"",IF(N11&lt;TODAY(),"En retard",IF(N11=TODAY(),"Aujourd'hui","À venir")))</f>
        <v/>
      </c>
    </row>
    <row r="12" ht="18" customHeight="1">
      <c r="B12" s="12">
        <f>IF(C12="","",ROW()-7)</f>
        <v/>
      </c>
      <c r="C12" s="13" t="inlineStr">
        <is>
          <t>Studio Pilates Lumière</t>
        </is>
      </c>
      <c r="D12" s="14" t="inlineStr">
        <is>
          <t>Sarah Benali</t>
        </is>
      </c>
      <c r="E12" s="14" t="inlineStr">
        <is>
          <t>Site web</t>
        </is>
      </c>
      <c r="F12" s="14" t="inlineStr">
        <is>
          <t>Karim</t>
        </is>
      </c>
      <c r="G12" s="14" t="inlineStr">
        <is>
          <t>Qualifié</t>
        </is>
      </c>
      <c r="H12" s="15" t="n">
        <v>2400</v>
      </c>
      <c r="I12" s="16">
        <f>IF(G12="","",IFERROR(VLOOKUP(G12,Paramètres!$B$8:$C$14,2,FALSE),""))</f>
        <v/>
      </c>
      <c r="J12" s="17">
        <f>IF(OR(H12="",I12=""),"",H12*I12)</f>
        <v/>
      </c>
      <c r="K12" s="18" t="n">
        <v>46275</v>
      </c>
      <c r="L12" s="18" t="n">
        <v>46356</v>
      </c>
      <c r="M12" s="14" t="inlineStr">
        <is>
          <t>Envoyer deux références clients</t>
        </is>
      </c>
      <c r="N12" s="18" t="n">
        <v>46294</v>
      </c>
      <c r="O12" s="19">
        <f>IF(OR(C12="",N12="",G12=Paramètres!$B$13,G12=Paramètres!$B$14),"",IF(N12&lt;TODAY(),"En retard",IF(N12=TODAY(),"Aujourd'hui","À venir")))</f>
        <v/>
      </c>
    </row>
    <row r="13" ht="18" customHeight="1">
      <c r="B13" s="12">
        <f>IF(C13="","",ROW()-7)</f>
        <v/>
      </c>
      <c r="C13" s="13" t="inlineStr">
        <is>
          <t>Menuiserie Girard</t>
        </is>
      </c>
      <c r="D13" s="14" t="inlineStr">
        <is>
          <t>Marc Girard</t>
        </is>
      </c>
      <c r="E13" s="14" t="inlineStr">
        <is>
          <t>Prospection</t>
        </is>
      </c>
      <c r="F13" s="14" t="inlineStr">
        <is>
          <t>Thomas</t>
        </is>
      </c>
      <c r="G13" s="14" t="inlineStr">
        <is>
          <t>Premier contact</t>
        </is>
      </c>
      <c r="H13" s="15" t="n">
        <v>5500</v>
      </c>
      <c r="I13" s="16">
        <f>IF(G13="","",IFERROR(VLOOKUP(G13,Paramètres!$B$8:$C$14,2,FALSE),""))</f>
        <v/>
      </c>
      <c r="J13" s="17">
        <f>IF(OR(H13="",I13=""),"",H13*I13)</f>
        <v/>
      </c>
      <c r="K13" s="18" t="n">
        <v>46283</v>
      </c>
      <c r="L13" s="18" t="n">
        <v>46371</v>
      </c>
      <c r="M13" s="14" t="inlineStr">
        <is>
          <t>Rappeler pour qualifier le besoin</t>
        </is>
      </c>
      <c r="N13" s="18" t="n">
        <v>46290</v>
      </c>
      <c r="O13" s="19">
        <f>IF(OR(C13="",N13="",G13=Paramètres!$B$13,G13=Paramètres!$B$14),"",IF(N13&lt;TODAY(),"En retard",IF(N13=TODAY(),"Aujourd'hui","À venir")))</f>
        <v/>
      </c>
    </row>
    <row r="14" ht="18" customHeight="1">
      <c r="B14" s="12">
        <f>IF(C14="","",ROW()-7)</f>
        <v/>
      </c>
      <c r="C14" s="13" t="inlineStr">
        <is>
          <t>Hôtel des Canuts</t>
        </is>
      </c>
      <c r="D14" s="14" t="inlineStr">
        <is>
          <t>Nadia Lefèvre</t>
        </is>
      </c>
      <c r="E14" s="14" t="inlineStr">
        <is>
          <t>Recommandation</t>
        </is>
      </c>
      <c r="F14" s="14" t="inlineStr">
        <is>
          <t>Julie</t>
        </is>
      </c>
      <c r="G14" s="14" t="inlineStr">
        <is>
          <t>Proposition envoyée</t>
        </is>
      </c>
      <c r="H14" s="15" t="n">
        <v>12000</v>
      </c>
      <c r="I14" s="16">
        <f>IF(G14="","",IFERROR(VLOOKUP(G14,Paramètres!$B$8:$C$14,2,FALSE),""))</f>
        <v/>
      </c>
      <c r="J14" s="17">
        <f>IF(OR(H14="",I14=""),"",H14*I14)</f>
        <v/>
      </c>
      <c r="K14" s="18" t="n">
        <v>46262</v>
      </c>
      <c r="L14" s="18" t="n">
        <v>46315</v>
      </c>
      <c r="M14" s="14" t="inlineStr">
        <is>
          <t>Relancer par e-mail</t>
        </is>
      </c>
      <c r="N14" s="18" t="n">
        <v>46296</v>
      </c>
      <c r="O14" s="19">
        <f>IF(OR(C14="",N14="",G14=Paramètres!$B$13,G14=Paramètres!$B$14),"",IF(N14&lt;TODAY(),"En retard",IF(N14=TODAY(),"Aujourd'hui","À venir")))</f>
        <v/>
      </c>
    </row>
    <row r="15" ht="18" customHeight="1">
      <c r="B15" s="12">
        <f>IF(C15="","",ROW()-7)</f>
        <v/>
      </c>
      <c r="C15" s="13" t="inlineStr">
        <is>
          <t>Agence Immo Confluence</t>
        </is>
      </c>
      <c r="D15" s="14" t="inlineStr">
        <is>
          <t>Hugo Petit</t>
        </is>
      </c>
      <c r="E15" s="14" t="inlineStr">
        <is>
          <t>Salon</t>
        </is>
      </c>
      <c r="F15" s="14" t="inlineStr">
        <is>
          <t>Karim</t>
        </is>
      </c>
      <c r="G15" s="14" t="inlineStr">
        <is>
          <t>Perdu</t>
        </is>
      </c>
      <c r="H15" s="15" t="n">
        <v>7000</v>
      </c>
      <c r="I15" s="16">
        <f>IF(G15="","",IFERROR(VLOOKUP(G15,Paramètres!$B$8:$C$14,2,FALSE),""))</f>
        <v/>
      </c>
      <c r="J15" s="17">
        <f>IF(OR(H15="",I15=""),"",H15*I15)</f>
        <v/>
      </c>
      <c r="K15" s="18" t="n">
        <v>46188</v>
      </c>
      <c r="L15" s="18" t="n">
        <v>46266</v>
      </c>
      <c r="M15" s="14" t="inlineStr">
        <is>
          <t>Recontacter en janvier</t>
        </is>
      </c>
      <c r="N15" s="18" t="n">
        <v>46398</v>
      </c>
      <c r="O15" s="19">
        <f>IF(OR(C15="",N15="",G15=Paramètres!$B$13,G15=Paramètres!$B$14),"",IF(N15&lt;TODAY(),"En retard",IF(N15=TODAY(),"Aujourd'hui","À venir")))</f>
        <v/>
      </c>
    </row>
    <row r="16" ht="18" customHeight="1">
      <c r="B16" s="12">
        <f>IF(C16="","",ROW()-7)</f>
        <v/>
      </c>
      <c r="C16" s="13" t="inlineStr">
        <is>
          <t>Traiteur Saveurs du Rhône</t>
        </is>
      </c>
      <c r="D16" s="14" t="inlineStr">
        <is>
          <t>Élodie Bernard</t>
        </is>
      </c>
      <c r="E16" s="14" t="inlineStr">
        <is>
          <t>LinkedIn</t>
        </is>
      </c>
      <c r="F16" s="14" t="inlineStr">
        <is>
          <t>Thomas</t>
        </is>
      </c>
      <c r="G16" s="14" t="inlineStr">
        <is>
          <t>Gagné</t>
        </is>
      </c>
      <c r="H16" s="15" t="n">
        <v>4800</v>
      </c>
      <c r="I16" s="16">
        <f>IF(G16="","",IFERROR(VLOOKUP(G16,Paramètres!$B$8:$C$14,2,FALSE),""))</f>
        <v/>
      </c>
      <c r="J16" s="17">
        <f>IF(OR(H16="",I16=""),"",H16*I16)</f>
        <v/>
      </c>
      <c r="K16" s="18" t="n">
        <v>46223</v>
      </c>
      <c r="L16" s="18" t="n">
        <v>46283</v>
      </c>
      <c r="M16" s="14" t="inlineStr">
        <is>
          <t>Planifier le lancement</t>
        </is>
      </c>
      <c r="N16" s="18" t="n">
        <v>46295</v>
      </c>
      <c r="O16" s="19">
        <f>IF(OR(C16="",N16="",G16=Paramètres!$B$13,G16=Paramètres!$B$14),"",IF(N16&lt;TODAY(),"En retard",IF(N16=TODAY(),"Aujourd'hui","À venir")))</f>
        <v/>
      </c>
    </row>
    <row r="17" ht="18" customHeight="1">
      <c r="B17" s="12">
        <f>IF(C17="","",ROW()-7)</f>
        <v/>
      </c>
      <c r="C17" s="13" t="inlineStr">
        <is>
          <t>Clinique vétérinaire Saint-Jean</t>
        </is>
      </c>
      <c r="D17" s="14" t="inlineStr">
        <is>
          <t>Olivier Faure</t>
        </is>
      </c>
      <c r="E17" s="14" t="inlineStr">
        <is>
          <t>Site web</t>
        </is>
      </c>
      <c r="F17" s="14" t="inlineStr">
        <is>
          <t>Julie</t>
        </is>
      </c>
      <c r="G17" s="14" t="inlineStr">
        <is>
          <t>Négociation</t>
        </is>
      </c>
      <c r="H17" s="15" t="n">
        <v>9600</v>
      </c>
      <c r="I17" s="16">
        <f>IF(G17="","",IFERROR(VLOOKUP(G17,Paramètres!$B$8:$C$14,2,FALSE),""))</f>
        <v/>
      </c>
      <c r="J17" s="17">
        <f>IF(OR(H17="",I17=""),"",H17*I17)</f>
        <v/>
      </c>
      <c r="K17" s="18" t="n">
        <v>46244</v>
      </c>
      <c r="L17" s="18" t="n">
        <v>46305</v>
      </c>
      <c r="M17" s="14" t="inlineStr">
        <is>
          <t>Envoyer le contrat révisé</t>
        </is>
      </c>
      <c r="N17" s="18" t="n">
        <v>46293</v>
      </c>
      <c r="O17" s="19">
        <f>IF(OR(C17="",N17="",G17=Paramètres!$B$13,G17=Paramètres!$B$14),"",IF(N17&lt;TODAY(),"En retard",IF(N17=TODAY(),"Aujourd'hui","À venir")))</f>
        <v/>
      </c>
    </row>
    <row r="18" ht="18" customHeight="1">
      <c r="B18" s="12">
        <f>IF(C18="","",ROW()-7)</f>
        <v/>
      </c>
      <c r="C18" s="13" t="inlineStr">
        <is>
          <t>Librairie La Page</t>
        </is>
      </c>
      <c r="D18" s="14" t="inlineStr">
        <is>
          <t>Inès Moreau</t>
        </is>
      </c>
      <c r="E18" s="14" t="inlineStr">
        <is>
          <t>Prospection</t>
        </is>
      </c>
      <c r="F18" s="14" t="inlineStr">
        <is>
          <t>Karim</t>
        </is>
      </c>
      <c r="G18" s="14" t="inlineStr">
        <is>
          <t>Rendez-vous</t>
        </is>
      </c>
      <c r="H18" s="15" t="n">
        <v>1800</v>
      </c>
      <c r="I18" s="16">
        <f>IF(G18="","",IFERROR(VLOOKUP(G18,Paramètres!$B$8:$C$14,2,FALSE),""))</f>
        <v/>
      </c>
      <c r="J18" s="17">
        <f>IF(OR(H18="",I18=""),"",H18*I18)</f>
        <v/>
      </c>
      <c r="K18" s="18" t="n">
        <v>46280</v>
      </c>
      <c r="L18" s="18" t="n">
        <v>46331</v>
      </c>
      <c r="M18" s="14" t="inlineStr">
        <is>
          <t>Confirmer le rendez-vous</t>
        </is>
      </c>
      <c r="N18" s="18" t="n">
        <v>46291</v>
      </c>
      <c r="O18" s="19">
        <f>IF(OR(C18="",N18="",G18=Paramètres!$B$13,G18=Paramètres!$B$14),"",IF(N18&lt;TODAY(),"En retard",IF(N18=TODAY(),"Aujourd'hui","À venir")))</f>
        <v/>
      </c>
    </row>
    <row r="19" ht="18" customHeight="1">
      <c r="B19" s="12">
        <f>IF(C19="","",ROW()-7)</f>
        <v/>
      </c>
      <c r="C19" s="13" t="inlineStr">
        <is>
          <t>Cave Vins &amp; Terroirs</t>
        </is>
      </c>
      <c r="D19" s="14" t="inlineStr">
        <is>
          <t>Pierre Lambert</t>
        </is>
      </c>
      <c r="E19" s="14" t="inlineStr">
        <is>
          <t>Recommandation</t>
        </is>
      </c>
      <c r="F19" s="14" t="inlineStr">
        <is>
          <t>Thomas</t>
        </is>
      </c>
      <c r="G19" s="14" t="inlineStr">
        <is>
          <t>Qualifié</t>
        </is>
      </c>
      <c r="H19" s="15" t="n">
        <v>3000</v>
      </c>
      <c r="I19" s="16">
        <f>IF(G19="","",IFERROR(VLOOKUP(G19,Paramètres!$B$8:$C$14,2,FALSE),""))</f>
        <v/>
      </c>
      <c r="J19" s="17">
        <f>IF(OR(H19="",I19=""),"",H19*I19)</f>
        <v/>
      </c>
      <c r="K19" s="18" t="n">
        <v>46285</v>
      </c>
      <c r="L19" s="18" t="n">
        <v>46357</v>
      </c>
      <c r="M19" s="14" t="inlineStr">
        <is>
          <t>Envoyer le devis</t>
        </is>
      </c>
      <c r="N19" s="18" t="n">
        <v>46300</v>
      </c>
      <c r="O19" s="19">
        <f>IF(OR(C19="",N19="",G19=Paramètres!$B$13,G19=Paramètres!$B$14),"",IF(N19&lt;TODAY(),"En retard",IF(N19=TODAY(),"Aujourd'hui","À venir")))</f>
        <v/>
      </c>
    </row>
    <row r="20" ht="18" customHeight="1">
      <c r="B20" s="12">
        <f>IF(C20="","",ROW()-7)</f>
        <v/>
      </c>
      <c r="C20" s="13" t="n"/>
      <c r="D20" s="14" t="n"/>
      <c r="E20" s="14" t="n"/>
      <c r="F20" s="14" t="n"/>
      <c r="G20" s="14" t="n"/>
      <c r="H20" s="15" t="n"/>
      <c r="I20" s="16">
        <f>IF(G20="","",IFERROR(VLOOKUP(G20,Paramètres!$B$8:$C$14,2,FALSE),""))</f>
        <v/>
      </c>
      <c r="J20" s="17">
        <f>IF(OR(H20="",I20=""),"",H20*I20)</f>
        <v/>
      </c>
      <c r="K20" s="18" t="n"/>
      <c r="L20" s="18" t="n"/>
      <c r="M20" s="14" t="n"/>
      <c r="N20" s="18" t="n"/>
      <c r="O20" s="19">
        <f>IF(OR(C20="",N20="",G20=Paramètres!$B$13,G20=Paramètres!$B$14),"",IF(N20&lt;TODAY(),"En retard",IF(N20=TODAY(),"Aujourd'hui","À venir")))</f>
        <v/>
      </c>
    </row>
    <row r="21" ht="18" customHeight="1">
      <c r="B21" s="12">
        <f>IF(C21="","",ROW()-7)</f>
        <v/>
      </c>
      <c r="C21" s="13" t="n"/>
      <c r="D21" s="14" t="n"/>
      <c r="E21" s="14" t="n"/>
      <c r="F21" s="14" t="n"/>
      <c r="G21" s="14" t="n"/>
      <c r="H21" s="15" t="n"/>
      <c r="I21" s="16">
        <f>IF(G21="","",IFERROR(VLOOKUP(G21,Paramètres!$B$8:$C$14,2,FALSE),""))</f>
        <v/>
      </c>
      <c r="J21" s="17">
        <f>IF(OR(H21="",I21=""),"",H21*I21)</f>
        <v/>
      </c>
      <c r="K21" s="18" t="n"/>
      <c r="L21" s="18" t="n"/>
      <c r="M21" s="14" t="n"/>
      <c r="N21" s="18" t="n"/>
      <c r="O21" s="19">
        <f>IF(OR(C21="",N21="",G21=Paramètres!$B$13,G21=Paramètres!$B$14),"",IF(N21&lt;TODAY(),"En retard",IF(N21=TODAY(),"Aujourd'hui","À venir")))</f>
        <v/>
      </c>
    </row>
    <row r="22" ht="18" customHeight="1">
      <c r="B22" s="12">
        <f>IF(C22="","",ROW()-7)</f>
        <v/>
      </c>
      <c r="C22" s="13" t="n"/>
      <c r="D22" s="14" t="n"/>
      <c r="E22" s="14" t="n"/>
      <c r="F22" s="14" t="n"/>
      <c r="G22" s="14" t="n"/>
      <c r="H22" s="15" t="n"/>
      <c r="I22" s="16">
        <f>IF(G22="","",IFERROR(VLOOKUP(G22,Paramètres!$B$8:$C$14,2,FALSE),""))</f>
        <v/>
      </c>
      <c r="J22" s="17">
        <f>IF(OR(H22="",I22=""),"",H22*I22)</f>
        <v/>
      </c>
      <c r="K22" s="18" t="n"/>
      <c r="L22" s="18" t="n"/>
      <c r="M22" s="14" t="n"/>
      <c r="N22" s="18" t="n"/>
      <c r="O22" s="19">
        <f>IF(OR(C22="",N22="",G22=Paramètres!$B$13,G22=Paramètres!$B$14),"",IF(N22&lt;TODAY(),"En retard",IF(N22=TODAY(),"Aujourd'hui","À venir")))</f>
        <v/>
      </c>
    </row>
    <row r="23" ht="18" customHeight="1">
      <c r="B23" s="12">
        <f>IF(C23="","",ROW()-7)</f>
        <v/>
      </c>
      <c r="C23" s="13" t="n"/>
      <c r="D23" s="14" t="n"/>
      <c r="E23" s="14" t="n"/>
      <c r="F23" s="14" t="n"/>
      <c r="G23" s="14" t="n"/>
      <c r="H23" s="15" t="n"/>
      <c r="I23" s="16">
        <f>IF(G23="","",IFERROR(VLOOKUP(G23,Paramètres!$B$8:$C$14,2,FALSE),""))</f>
        <v/>
      </c>
      <c r="J23" s="17">
        <f>IF(OR(H23="",I23=""),"",H23*I23)</f>
        <v/>
      </c>
      <c r="K23" s="18" t="n"/>
      <c r="L23" s="18" t="n"/>
      <c r="M23" s="14" t="n"/>
      <c r="N23" s="18" t="n"/>
      <c r="O23" s="19">
        <f>IF(OR(C23="",N23="",G23=Paramètres!$B$13,G23=Paramètres!$B$14),"",IF(N23&lt;TODAY(),"En retard",IF(N23=TODAY(),"Aujourd'hui","À venir")))</f>
        <v/>
      </c>
    </row>
    <row r="24" ht="18" customHeight="1">
      <c r="B24" s="12">
        <f>IF(C24="","",ROW()-7)</f>
        <v/>
      </c>
      <c r="C24" s="13" t="n"/>
      <c r="D24" s="14" t="n"/>
      <c r="E24" s="14" t="n"/>
      <c r="F24" s="14" t="n"/>
      <c r="G24" s="14" t="n"/>
      <c r="H24" s="15" t="n"/>
      <c r="I24" s="16">
        <f>IF(G24="","",IFERROR(VLOOKUP(G24,Paramètres!$B$8:$C$14,2,FALSE),""))</f>
        <v/>
      </c>
      <c r="J24" s="17">
        <f>IF(OR(H24="",I24=""),"",H24*I24)</f>
        <v/>
      </c>
      <c r="K24" s="18" t="n"/>
      <c r="L24" s="18" t="n"/>
      <c r="M24" s="14" t="n"/>
      <c r="N24" s="18" t="n"/>
      <c r="O24" s="19">
        <f>IF(OR(C24="",N24="",G24=Paramètres!$B$13,G24=Paramètres!$B$14),"",IF(N24&lt;TODAY(),"En retard",IF(N24=TODAY(),"Aujourd'hui","À venir")))</f>
        <v/>
      </c>
    </row>
    <row r="25" ht="18" customHeight="1">
      <c r="B25" s="12">
        <f>IF(C25="","",ROW()-7)</f>
        <v/>
      </c>
      <c r="C25" s="13" t="n"/>
      <c r="D25" s="14" t="n"/>
      <c r="E25" s="14" t="n"/>
      <c r="F25" s="14" t="n"/>
      <c r="G25" s="14" t="n"/>
      <c r="H25" s="15" t="n"/>
      <c r="I25" s="16">
        <f>IF(G25="","",IFERROR(VLOOKUP(G25,Paramètres!$B$8:$C$14,2,FALSE),""))</f>
        <v/>
      </c>
      <c r="J25" s="17">
        <f>IF(OR(H25="",I25=""),"",H25*I25)</f>
        <v/>
      </c>
      <c r="K25" s="18" t="n"/>
      <c r="L25" s="18" t="n"/>
      <c r="M25" s="14" t="n"/>
      <c r="N25" s="18" t="n"/>
      <c r="O25" s="19">
        <f>IF(OR(C25="",N25="",G25=Paramètres!$B$13,G25=Paramètres!$B$14),"",IF(N25&lt;TODAY(),"En retard",IF(N25=TODAY(),"Aujourd'hui","À venir")))</f>
        <v/>
      </c>
    </row>
    <row r="26" ht="18" customHeight="1">
      <c r="B26" s="12">
        <f>IF(C26="","",ROW()-7)</f>
        <v/>
      </c>
      <c r="C26" s="13" t="n"/>
      <c r="D26" s="14" t="n"/>
      <c r="E26" s="14" t="n"/>
      <c r="F26" s="14" t="n"/>
      <c r="G26" s="14" t="n"/>
      <c r="H26" s="15" t="n"/>
      <c r="I26" s="16">
        <f>IF(G26="","",IFERROR(VLOOKUP(G26,Paramètres!$B$8:$C$14,2,FALSE),""))</f>
        <v/>
      </c>
      <c r="J26" s="17">
        <f>IF(OR(H26="",I26=""),"",H26*I26)</f>
        <v/>
      </c>
      <c r="K26" s="18" t="n"/>
      <c r="L26" s="18" t="n"/>
      <c r="M26" s="14" t="n"/>
      <c r="N26" s="18" t="n"/>
      <c r="O26" s="19">
        <f>IF(OR(C26="",N26="",G26=Paramètres!$B$13,G26=Paramètres!$B$14),"",IF(N26&lt;TODAY(),"En retard",IF(N26=TODAY(),"Aujourd'hui","À venir")))</f>
        <v/>
      </c>
    </row>
    <row r="27" ht="18" customHeight="1">
      <c r="B27" s="12">
        <f>IF(C27="","",ROW()-7)</f>
        <v/>
      </c>
      <c r="C27" s="13" t="n"/>
      <c r="D27" s="14" t="n"/>
      <c r="E27" s="14" t="n"/>
      <c r="F27" s="14" t="n"/>
      <c r="G27" s="14" t="n"/>
      <c r="H27" s="15" t="n"/>
      <c r="I27" s="16">
        <f>IF(G27="","",IFERROR(VLOOKUP(G27,Paramètres!$B$8:$C$14,2,FALSE),""))</f>
        <v/>
      </c>
      <c r="J27" s="17">
        <f>IF(OR(H27="",I27=""),"",H27*I27)</f>
        <v/>
      </c>
      <c r="K27" s="18" t="n"/>
      <c r="L27" s="18" t="n"/>
      <c r="M27" s="14" t="n"/>
      <c r="N27" s="18" t="n"/>
      <c r="O27" s="19">
        <f>IF(OR(C27="",N27="",G27=Paramètres!$B$13,G27=Paramètres!$B$14),"",IF(N27&lt;TODAY(),"En retard",IF(N27=TODAY(),"Aujourd'hui","À venir")))</f>
        <v/>
      </c>
    </row>
    <row r="28" ht="18" customHeight="1">
      <c r="B28" s="12">
        <f>IF(C28="","",ROW()-7)</f>
        <v/>
      </c>
      <c r="C28" s="13" t="n"/>
      <c r="D28" s="14" t="n"/>
      <c r="E28" s="14" t="n"/>
      <c r="F28" s="14" t="n"/>
      <c r="G28" s="14" t="n"/>
      <c r="H28" s="15" t="n"/>
      <c r="I28" s="16">
        <f>IF(G28="","",IFERROR(VLOOKUP(G28,Paramètres!$B$8:$C$14,2,FALSE),""))</f>
        <v/>
      </c>
      <c r="J28" s="17">
        <f>IF(OR(H28="",I28=""),"",H28*I28)</f>
        <v/>
      </c>
      <c r="K28" s="18" t="n"/>
      <c r="L28" s="18" t="n"/>
      <c r="M28" s="14" t="n"/>
      <c r="N28" s="18" t="n"/>
      <c r="O28" s="19">
        <f>IF(OR(C28="",N28="",G28=Paramètres!$B$13,G28=Paramètres!$B$14),"",IF(N28&lt;TODAY(),"En retard",IF(N28=TODAY(),"Aujourd'hui","À venir")))</f>
        <v/>
      </c>
    </row>
    <row r="29" ht="18" customHeight="1">
      <c r="B29" s="12">
        <f>IF(C29="","",ROW()-7)</f>
        <v/>
      </c>
      <c r="C29" s="13" t="n"/>
      <c r="D29" s="14" t="n"/>
      <c r="E29" s="14" t="n"/>
      <c r="F29" s="14" t="n"/>
      <c r="G29" s="14" t="n"/>
      <c r="H29" s="15" t="n"/>
      <c r="I29" s="16">
        <f>IF(G29="","",IFERROR(VLOOKUP(G29,Paramètres!$B$8:$C$14,2,FALSE),""))</f>
        <v/>
      </c>
      <c r="J29" s="17">
        <f>IF(OR(H29="",I29=""),"",H29*I29)</f>
        <v/>
      </c>
      <c r="K29" s="18" t="n"/>
      <c r="L29" s="18" t="n"/>
      <c r="M29" s="14" t="n"/>
      <c r="N29" s="18" t="n"/>
      <c r="O29" s="19">
        <f>IF(OR(C29="",N29="",G29=Paramètres!$B$13,G29=Paramètres!$B$14),"",IF(N29&lt;TODAY(),"En retard",IF(N29=TODAY(),"Aujourd'hui","À venir")))</f>
        <v/>
      </c>
    </row>
    <row r="30" ht="18" customHeight="1">
      <c r="B30" s="12">
        <f>IF(C30="","",ROW()-7)</f>
        <v/>
      </c>
      <c r="C30" s="13" t="n"/>
      <c r="D30" s="14" t="n"/>
      <c r="E30" s="14" t="n"/>
      <c r="F30" s="14" t="n"/>
      <c r="G30" s="14" t="n"/>
      <c r="H30" s="15" t="n"/>
      <c r="I30" s="16">
        <f>IF(G30="","",IFERROR(VLOOKUP(G30,Paramètres!$B$8:$C$14,2,FALSE),""))</f>
        <v/>
      </c>
      <c r="J30" s="17">
        <f>IF(OR(H30="",I30=""),"",H30*I30)</f>
        <v/>
      </c>
      <c r="K30" s="18" t="n"/>
      <c r="L30" s="18" t="n"/>
      <c r="M30" s="14" t="n"/>
      <c r="N30" s="18" t="n"/>
      <c r="O30" s="19">
        <f>IF(OR(C30="",N30="",G30=Paramètres!$B$13,G30=Paramètres!$B$14),"",IF(N30&lt;TODAY(),"En retard",IF(N30=TODAY(),"Aujourd'hui","À venir")))</f>
        <v/>
      </c>
    </row>
    <row r="31" ht="18" customHeight="1">
      <c r="B31" s="12">
        <f>IF(C31="","",ROW()-7)</f>
        <v/>
      </c>
      <c r="C31" s="13" t="n"/>
      <c r="D31" s="14" t="n"/>
      <c r="E31" s="14" t="n"/>
      <c r="F31" s="14" t="n"/>
      <c r="G31" s="14" t="n"/>
      <c r="H31" s="15" t="n"/>
      <c r="I31" s="16">
        <f>IF(G31="","",IFERROR(VLOOKUP(G31,Paramètres!$B$8:$C$14,2,FALSE),""))</f>
        <v/>
      </c>
      <c r="J31" s="17">
        <f>IF(OR(H31="",I31=""),"",H31*I31)</f>
        <v/>
      </c>
      <c r="K31" s="18" t="n"/>
      <c r="L31" s="18" t="n"/>
      <c r="M31" s="14" t="n"/>
      <c r="N31" s="18" t="n"/>
      <c r="O31" s="19">
        <f>IF(OR(C31="",N31="",G31=Paramètres!$B$13,G31=Paramètres!$B$14),"",IF(N31&lt;TODAY(),"En retard",IF(N31=TODAY(),"Aujourd'hui","À venir")))</f>
        <v/>
      </c>
    </row>
    <row r="32" ht="18" customHeight="1">
      <c r="B32" s="12">
        <f>IF(C32="","",ROW()-7)</f>
        <v/>
      </c>
      <c r="C32" s="13" t="n"/>
      <c r="D32" s="14" t="n"/>
      <c r="E32" s="14" t="n"/>
      <c r="F32" s="14" t="n"/>
      <c r="G32" s="14" t="n"/>
      <c r="H32" s="15" t="n"/>
      <c r="I32" s="16">
        <f>IF(G32="","",IFERROR(VLOOKUP(G32,Paramètres!$B$8:$C$14,2,FALSE),""))</f>
        <v/>
      </c>
      <c r="J32" s="17">
        <f>IF(OR(H32="",I32=""),"",H32*I32)</f>
        <v/>
      </c>
      <c r="K32" s="18" t="n"/>
      <c r="L32" s="18" t="n"/>
      <c r="M32" s="14" t="n"/>
      <c r="N32" s="18" t="n"/>
      <c r="O32" s="19">
        <f>IF(OR(C32="",N32="",G32=Paramètres!$B$13,G32=Paramètres!$B$14),"",IF(N32&lt;TODAY(),"En retard",IF(N32=TODAY(),"Aujourd'hui","À venir")))</f>
        <v/>
      </c>
    </row>
    <row r="33" ht="18" customHeight="1">
      <c r="B33" s="12">
        <f>IF(C33="","",ROW()-7)</f>
        <v/>
      </c>
      <c r="C33" s="13" t="n"/>
      <c r="D33" s="14" t="n"/>
      <c r="E33" s="14" t="n"/>
      <c r="F33" s="14" t="n"/>
      <c r="G33" s="14" t="n"/>
      <c r="H33" s="15" t="n"/>
      <c r="I33" s="16">
        <f>IF(G33="","",IFERROR(VLOOKUP(G33,Paramètres!$B$8:$C$14,2,FALSE),""))</f>
        <v/>
      </c>
      <c r="J33" s="17">
        <f>IF(OR(H33="",I33=""),"",H33*I33)</f>
        <v/>
      </c>
      <c r="K33" s="18" t="n"/>
      <c r="L33" s="18" t="n"/>
      <c r="M33" s="14" t="n"/>
      <c r="N33" s="18" t="n"/>
      <c r="O33" s="19">
        <f>IF(OR(C33="",N33="",G33=Paramètres!$B$13,G33=Paramètres!$B$14),"",IF(N33&lt;TODAY(),"En retard",IF(N33=TODAY(),"Aujourd'hui","À venir")))</f>
        <v/>
      </c>
    </row>
    <row r="34" ht="18" customHeight="1">
      <c r="B34" s="12">
        <f>IF(C34="","",ROW()-7)</f>
        <v/>
      </c>
      <c r="C34" s="13" t="n"/>
      <c r="D34" s="14" t="n"/>
      <c r="E34" s="14" t="n"/>
      <c r="F34" s="14" t="n"/>
      <c r="G34" s="14" t="n"/>
      <c r="H34" s="15" t="n"/>
      <c r="I34" s="16">
        <f>IF(G34="","",IFERROR(VLOOKUP(G34,Paramètres!$B$8:$C$14,2,FALSE),""))</f>
        <v/>
      </c>
      <c r="J34" s="17">
        <f>IF(OR(H34="",I34=""),"",H34*I34)</f>
        <v/>
      </c>
      <c r="K34" s="18" t="n"/>
      <c r="L34" s="18" t="n"/>
      <c r="M34" s="14" t="n"/>
      <c r="N34" s="18" t="n"/>
      <c r="O34" s="19">
        <f>IF(OR(C34="",N34="",G34=Paramètres!$B$13,G34=Paramètres!$B$14),"",IF(N34&lt;TODAY(),"En retard",IF(N34=TODAY(),"Aujourd'hui","À venir")))</f>
        <v/>
      </c>
    </row>
    <row r="35" ht="18" customHeight="1">
      <c r="B35" s="12">
        <f>IF(C35="","",ROW()-7)</f>
        <v/>
      </c>
      <c r="C35" s="13" t="n"/>
      <c r="D35" s="14" t="n"/>
      <c r="E35" s="14" t="n"/>
      <c r="F35" s="14" t="n"/>
      <c r="G35" s="14" t="n"/>
      <c r="H35" s="15" t="n"/>
      <c r="I35" s="16">
        <f>IF(G35="","",IFERROR(VLOOKUP(G35,Paramètres!$B$8:$C$14,2,FALSE),""))</f>
        <v/>
      </c>
      <c r="J35" s="17">
        <f>IF(OR(H35="",I35=""),"",H35*I35)</f>
        <v/>
      </c>
      <c r="K35" s="18" t="n"/>
      <c r="L35" s="18" t="n"/>
      <c r="M35" s="14" t="n"/>
      <c r="N35" s="18" t="n"/>
      <c r="O35" s="19">
        <f>IF(OR(C35="",N35="",G35=Paramètres!$B$13,G35=Paramètres!$B$14),"",IF(N35&lt;TODAY(),"En retard",IF(N35=TODAY(),"Aujourd'hui","À venir")))</f>
        <v/>
      </c>
    </row>
    <row r="36" ht="18" customHeight="1">
      <c r="B36" s="12">
        <f>IF(C36="","",ROW()-7)</f>
        <v/>
      </c>
      <c r="C36" s="13" t="n"/>
      <c r="D36" s="14" t="n"/>
      <c r="E36" s="14" t="n"/>
      <c r="F36" s="14" t="n"/>
      <c r="G36" s="14" t="n"/>
      <c r="H36" s="15" t="n"/>
      <c r="I36" s="16">
        <f>IF(G36="","",IFERROR(VLOOKUP(G36,Paramètres!$B$8:$C$14,2,FALSE),""))</f>
        <v/>
      </c>
      <c r="J36" s="17">
        <f>IF(OR(H36="",I36=""),"",H36*I36)</f>
        <v/>
      </c>
      <c r="K36" s="18" t="n"/>
      <c r="L36" s="18" t="n"/>
      <c r="M36" s="14" t="n"/>
      <c r="N36" s="18" t="n"/>
      <c r="O36" s="19">
        <f>IF(OR(C36="",N36="",G36=Paramètres!$B$13,G36=Paramètres!$B$14),"",IF(N36&lt;TODAY(),"En retard",IF(N36=TODAY(),"Aujourd'hui","À venir")))</f>
        <v/>
      </c>
    </row>
    <row r="37" ht="18" customHeight="1">
      <c r="B37" s="12">
        <f>IF(C37="","",ROW()-7)</f>
        <v/>
      </c>
      <c r="C37" s="13" t="n"/>
      <c r="D37" s="14" t="n"/>
      <c r="E37" s="14" t="n"/>
      <c r="F37" s="14" t="n"/>
      <c r="G37" s="14" t="n"/>
      <c r="H37" s="15" t="n"/>
      <c r="I37" s="16">
        <f>IF(G37="","",IFERROR(VLOOKUP(G37,Paramètres!$B$8:$C$14,2,FALSE),""))</f>
        <v/>
      </c>
      <c r="J37" s="17">
        <f>IF(OR(H37="",I37=""),"",H37*I37)</f>
        <v/>
      </c>
      <c r="K37" s="18" t="n"/>
      <c r="L37" s="18" t="n"/>
      <c r="M37" s="14" t="n"/>
      <c r="N37" s="18" t="n"/>
      <c r="O37" s="19">
        <f>IF(OR(C37="",N37="",G37=Paramètres!$B$13,G37=Paramètres!$B$14),"",IF(N37&lt;TODAY(),"En retard",IF(N37=TODAY(),"Aujourd'hui","À venir")))</f>
        <v/>
      </c>
    </row>
    <row r="38" ht="18" customHeight="1">
      <c r="B38" s="12">
        <f>IF(C38="","",ROW()-7)</f>
        <v/>
      </c>
      <c r="C38" s="13" t="n"/>
      <c r="D38" s="14" t="n"/>
      <c r="E38" s="14" t="n"/>
      <c r="F38" s="14" t="n"/>
      <c r="G38" s="14" t="n"/>
      <c r="H38" s="15" t="n"/>
      <c r="I38" s="16">
        <f>IF(G38="","",IFERROR(VLOOKUP(G38,Paramètres!$B$8:$C$14,2,FALSE),""))</f>
        <v/>
      </c>
      <c r="J38" s="17">
        <f>IF(OR(H38="",I38=""),"",H38*I38)</f>
        <v/>
      </c>
      <c r="K38" s="18" t="n"/>
      <c r="L38" s="18" t="n"/>
      <c r="M38" s="14" t="n"/>
      <c r="N38" s="18" t="n"/>
      <c r="O38" s="19">
        <f>IF(OR(C38="",N38="",G38=Paramètres!$B$13,G38=Paramètres!$B$14),"",IF(N38&lt;TODAY(),"En retard",IF(N38=TODAY(),"Aujourd'hui","À venir")))</f>
        <v/>
      </c>
    </row>
    <row r="39" ht="18" customHeight="1">
      <c r="B39" s="12">
        <f>IF(C39="","",ROW()-7)</f>
        <v/>
      </c>
      <c r="C39" s="13" t="n"/>
      <c r="D39" s="14" t="n"/>
      <c r="E39" s="14" t="n"/>
      <c r="F39" s="14" t="n"/>
      <c r="G39" s="14" t="n"/>
      <c r="H39" s="15" t="n"/>
      <c r="I39" s="16">
        <f>IF(G39="","",IFERROR(VLOOKUP(G39,Paramètres!$B$8:$C$14,2,FALSE),""))</f>
        <v/>
      </c>
      <c r="J39" s="17">
        <f>IF(OR(H39="",I39=""),"",H39*I39)</f>
        <v/>
      </c>
      <c r="K39" s="18" t="n"/>
      <c r="L39" s="18" t="n"/>
      <c r="M39" s="14" t="n"/>
      <c r="N39" s="18" t="n"/>
      <c r="O39" s="19">
        <f>IF(OR(C39="",N39="",G39=Paramètres!$B$13,G39=Paramètres!$B$14),"",IF(N39&lt;TODAY(),"En retard",IF(N39=TODAY(),"Aujourd'hui","À venir")))</f>
        <v/>
      </c>
    </row>
    <row r="40" ht="18" customHeight="1">
      <c r="B40" s="12">
        <f>IF(C40="","",ROW()-7)</f>
        <v/>
      </c>
      <c r="C40" s="13" t="n"/>
      <c r="D40" s="14" t="n"/>
      <c r="E40" s="14" t="n"/>
      <c r="F40" s="14" t="n"/>
      <c r="G40" s="14" t="n"/>
      <c r="H40" s="15" t="n"/>
      <c r="I40" s="16">
        <f>IF(G40="","",IFERROR(VLOOKUP(G40,Paramètres!$B$8:$C$14,2,FALSE),""))</f>
        <v/>
      </c>
      <c r="J40" s="17">
        <f>IF(OR(H40="",I40=""),"",H40*I40)</f>
        <v/>
      </c>
      <c r="K40" s="18" t="n"/>
      <c r="L40" s="18" t="n"/>
      <c r="M40" s="14" t="n"/>
      <c r="N40" s="18" t="n"/>
      <c r="O40" s="19">
        <f>IF(OR(C40="",N40="",G40=Paramètres!$B$13,G40=Paramètres!$B$14),"",IF(N40&lt;TODAY(),"En retard",IF(N40=TODAY(),"Aujourd'hui","À venir")))</f>
        <v/>
      </c>
    </row>
    <row r="41" ht="18" customHeight="1">
      <c r="B41" s="12">
        <f>IF(C41="","",ROW()-7)</f>
        <v/>
      </c>
      <c r="C41" s="13" t="n"/>
      <c r="D41" s="14" t="n"/>
      <c r="E41" s="14" t="n"/>
      <c r="F41" s="14" t="n"/>
      <c r="G41" s="14" t="n"/>
      <c r="H41" s="15" t="n"/>
      <c r="I41" s="16">
        <f>IF(G41="","",IFERROR(VLOOKUP(G41,Paramètres!$B$8:$C$14,2,FALSE),""))</f>
        <v/>
      </c>
      <c r="J41" s="17">
        <f>IF(OR(H41="",I41=""),"",H41*I41)</f>
        <v/>
      </c>
      <c r="K41" s="18" t="n"/>
      <c r="L41" s="18" t="n"/>
      <c r="M41" s="14" t="n"/>
      <c r="N41" s="18" t="n"/>
      <c r="O41" s="19">
        <f>IF(OR(C41="",N41="",G41=Paramètres!$B$13,G41=Paramètres!$B$14),"",IF(N41&lt;TODAY(),"En retard",IF(N41=TODAY(),"Aujourd'hui","À venir")))</f>
        <v/>
      </c>
    </row>
    <row r="42" ht="18" customHeight="1">
      <c r="B42" s="12">
        <f>IF(C42="","",ROW()-7)</f>
        <v/>
      </c>
      <c r="C42" s="13" t="n"/>
      <c r="D42" s="14" t="n"/>
      <c r="E42" s="14" t="n"/>
      <c r="F42" s="14" t="n"/>
      <c r="G42" s="14" t="n"/>
      <c r="H42" s="15" t="n"/>
      <c r="I42" s="16">
        <f>IF(G42="","",IFERROR(VLOOKUP(G42,Paramètres!$B$8:$C$14,2,FALSE),""))</f>
        <v/>
      </c>
      <c r="J42" s="17">
        <f>IF(OR(H42="",I42=""),"",H42*I42)</f>
        <v/>
      </c>
      <c r="K42" s="18" t="n"/>
      <c r="L42" s="18" t="n"/>
      <c r="M42" s="14" t="n"/>
      <c r="N42" s="18" t="n"/>
      <c r="O42" s="19">
        <f>IF(OR(C42="",N42="",G42=Paramètres!$B$13,G42=Paramètres!$B$14),"",IF(N42&lt;TODAY(),"En retard",IF(N42=TODAY(),"Aujourd'hui","À venir")))</f>
        <v/>
      </c>
    </row>
    <row r="43" ht="18" customHeight="1">
      <c r="B43" s="12">
        <f>IF(C43="","",ROW()-7)</f>
        <v/>
      </c>
      <c r="C43" s="13" t="n"/>
      <c r="D43" s="14" t="n"/>
      <c r="E43" s="14" t="n"/>
      <c r="F43" s="14" t="n"/>
      <c r="G43" s="14" t="n"/>
      <c r="H43" s="15" t="n"/>
      <c r="I43" s="16">
        <f>IF(G43="","",IFERROR(VLOOKUP(G43,Paramètres!$B$8:$C$14,2,FALSE),""))</f>
        <v/>
      </c>
      <c r="J43" s="17">
        <f>IF(OR(H43="",I43=""),"",H43*I43)</f>
        <v/>
      </c>
      <c r="K43" s="18" t="n"/>
      <c r="L43" s="18" t="n"/>
      <c r="M43" s="14" t="n"/>
      <c r="N43" s="18" t="n"/>
      <c r="O43" s="19">
        <f>IF(OR(C43="",N43="",G43=Paramètres!$B$13,G43=Paramètres!$B$14),"",IF(N43&lt;TODAY(),"En retard",IF(N43=TODAY(),"Aujourd'hui","À venir")))</f>
        <v/>
      </c>
    </row>
    <row r="44" ht="18" customHeight="1">
      <c r="B44" s="12">
        <f>IF(C44="","",ROW()-7)</f>
        <v/>
      </c>
      <c r="C44" s="13" t="n"/>
      <c r="D44" s="14" t="n"/>
      <c r="E44" s="14" t="n"/>
      <c r="F44" s="14" t="n"/>
      <c r="G44" s="14" t="n"/>
      <c r="H44" s="15" t="n"/>
      <c r="I44" s="16">
        <f>IF(G44="","",IFERROR(VLOOKUP(G44,Paramètres!$B$8:$C$14,2,FALSE),""))</f>
        <v/>
      </c>
      <c r="J44" s="17">
        <f>IF(OR(H44="",I44=""),"",H44*I44)</f>
        <v/>
      </c>
      <c r="K44" s="18" t="n"/>
      <c r="L44" s="18" t="n"/>
      <c r="M44" s="14" t="n"/>
      <c r="N44" s="18" t="n"/>
      <c r="O44" s="19">
        <f>IF(OR(C44="",N44="",G44=Paramètres!$B$13,G44=Paramètres!$B$14),"",IF(N44&lt;TODAY(),"En retard",IF(N44=TODAY(),"Aujourd'hui","À venir")))</f>
        <v/>
      </c>
    </row>
    <row r="45" ht="18" customHeight="1">
      <c r="B45" s="12">
        <f>IF(C45="","",ROW()-7)</f>
        <v/>
      </c>
      <c r="C45" s="13" t="n"/>
      <c r="D45" s="14" t="n"/>
      <c r="E45" s="14" t="n"/>
      <c r="F45" s="14" t="n"/>
      <c r="G45" s="14" t="n"/>
      <c r="H45" s="15" t="n"/>
      <c r="I45" s="16">
        <f>IF(G45="","",IFERROR(VLOOKUP(G45,Paramètres!$B$8:$C$14,2,FALSE),""))</f>
        <v/>
      </c>
      <c r="J45" s="17">
        <f>IF(OR(H45="",I45=""),"",H45*I45)</f>
        <v/>
      </c>
      <c r="K45" s="18" t="n"/>
      <c r="L45" s="18" t="n"/>
      <c r="M45" s="14" t="n"/>
      <c r="N45" s="18" t="n"/>
      <c r="O45" s="19">
        <f>IF(OR(C45="",N45="",G45=Paramètres!$B$13,G45=Paramètres!$B$14),"",IF(N45&lt;TODAY(),"En retard",IF(N45=TODAY(),"Aujourd'hui","À venir")))</f>
        <v/>
      </c>
    </row>
    <row r="46" ht="18" customHeight="1">
      <c r="B46" s="12">
        <f>IF(C46="","",ROW()-7)</f>
        <v/>
      </c>
      <c r="C46" s="13" t="n"/>
      <c r="D46" s="14" t="n"/>
      <c r="E46" s="14" t="n"/>
      <c r="F46" s="14" t="n"/>
      <c r="G46" s="14" t="n"/>
      <c r="H46" s="15" t="n"/>
      <c r="I46" s="16">
        <f>IF(G46="","",IFERROR(VLOOKUP(G46,Paramètres!$B$8:$C$14,2,FALSE),""))</f>
        <v/>
      </c>
      <c r="J46" s="17">
        <f>IF(OR(H46="",I46=""),"",H46*I46)</f>
        <v/>
      </c>
      <c r="K46" s="18" t="n"/>
      <c r="L46" s="18" t="n"/>
      <c r="M46" s="14" t="n"/>
      <c r="N46" s="18" t="n"/>
      <c r="O46" s="19">
        <f>IF(OR(C46="",N46="",G46=Paramètres!$B$13,G46=Paramètres!$B$14),"",IF(N46&lt;TODAY(),"En retard",IF(N46=TODAY(),"Aujourd'hui","À venir")))</f>
        <v/>
      </c>
    </row>
    <row r="47" ht="18" customHeight="1">
      <c r="B47" s="12">
        <f>IF(C47="","",ROW()-7)</f>
        <v/>
      </c>
      <c r="C47" s="13" t="n"/>
      <c r="D47" s="14" t="n"/>
      <c r="E47" s="14" t="n"/>
      <c r="F47" s="14" t="n"/>
      <c r="G47" s="14" t="n"/>
      <c r="H47" s="15" t="n"/>
      <c r="I47" s="16">
        <f>IF(G47="","",IFERROR(VLOOKUP(G47,Paramètres!$B$8:$C$14,2,FALSE),""))</f>
        <v/>
      </c>
      <c r="J47" s="17">
        <f>IF(OR(H47="",I47=""),"",H47*I47)</f>
        <v/>
      </c>
      <c r="K47" s="18" t="n"/>
      <c r="L47" s="18" t="n"/>
      <c r="M47" s="14" t="n"/>
      <c r="N47" s="18" t="n"/>
      <c r="O47" s="19">
        <f>IF(OR(C47="",N47="",G47=Paramètres!$B$13,G47=Paramètres!$B$14),"",IF(N47&lt;TODAY(),"En retard",IF(N47=TODAY(),"Aujourd'hui","À venir")))</f>
        <v/>
      </c>
    </row>
    <row r="48" ht="18" customHeight="1">
      <c r="B48" s="12">
        <f>IF(C48="","",ROW()-7)</f>
        <v/>
      </c>
      <c r="C48" s="13" t="n"/>
      <c r="D48" s="14" t="n"/>
      <c r="E48" s="14" t="n"/>
      <c r="F48" s="14" t="n"/>
      <c r="G48" s="14" t="n"/>
      <c r="H48" s="15" t="n"/>
      <c r="I48" s="16">
        <f>IF(G48="","",IFERROR(VLOOKUP(G48,Paramètres!$B$8:$C$14,2,FALSE),""))</f>
        <v/>
      </c>
      <c r="J48" s="17">
        <f>IF(OR(H48="",I48=""),"",H48*I48)</f>
        <v/>
      </c>
      <c r="K48" s="18" t="n"/>
      <c r="L48" s="18" t="n"/>
      <c r="M48" s="14" t="n"/>
      <c r="N48" s="18" t="n"/>
      <c r="O48" s="19">
        <f>IF(OR(C48="",N48="",G48=Paramètres!$B$13,G48=Paramètres!$B$14),"",IF(N48&lt;TODAY(),"En retard",IF(N48=TODAY(),"Aujourd'hui","À venir")))</f>
        <v/>
      </c>
    </row>
    <row r="49" ht="18" customHeight="1">
      <c r="B49" s="12">
        <f>IF(C49="","",ROW()-7)</f>
        <v/>
      </c>
      <c r="C49" s="13" t="n"/>
      <c r="D49" s="14" t="n"/>
      <c r="E49" s="14" t="n"/>
      <c r="F49" s="14" t="n"/>
      <c r="G49" s="14" t="n"/>
      <c r="H49" s="15" t="n"/>
      <c r="I49" s="16">
        <f>IF(G49="","",IFERROR(VLOOKUP(G49,Paramètres!$B$8:$C$14,2,FALSE),""))</f>
        <v/>
      </c>
      <c r="J49" s="17">
        <f>IF(OR(H49="",I49=""),"",H49*I49)</f>
        <v/>
      </c>
      <c r="K49" s="18" t="n"/>
      <c r="L49" s="18" t="n"/>
      <c r="M49" s="14" t="n"/>
      <c r="N49" s="18" t="n"/>
      <c r="O49" s="19">
        <f>IF(OR(C49="",N49="",G49=Paramètres!$B$13,G49=Paramètres!$B$14),"",IF(N49&lt;TODAY(),"En retard",IF(N49=TODAY(),"Aujourd'hui","À venir")))</f>
        <v/>
      </c>
    </row>
    <row r="50" ht="18" customHeight="1">
      <c r="B50" s="12">
        <f>IF(C50="","",ROW()-7)</f>
        <v/>
      </c>
      <c r="C50" s="13" t="n"/>
      <c r="D50" s="14" t="n"/>
      <c r="E50" s="14" t="n"/>
      <c r="F50" s="14" t="n"/>
      <c r="G50" s="14" t="n"/>
      <c r="H50" s="15" t="n"/>
      <c r="I50" s="16">
        <f>IF(G50="","",IFERROR(VLOOKUP(G50,Paramètres!$B$8:$C$14,2,FALSE),""))</f>
        <v/>
      </c>
      <c r="J50" s="17">
        <f>IF(OR(H50="",I50=""),"",H50*I50)</f>
        <v/>
      </c>
      <c r="K50" s="18" t="n"/>
      <c r="L50" s="18" t="n"/>
      <c r="M50" s="14" t="n"/>
      <c r="N50" s="18" t="n"/>
      <c r="O50" s="19">
        <f>IF(OR(C50="",N50="",G50=Paramètres!$B$13,G50=Paramètres!$B$14),"",IF(N50&lt;TODAY(),"En retard",IF(N50=TODAY(),"Aujourd'hui","À venir")))</f>
        <v/>
      </c>
    </row>
    <row r="51" ht="18" customHeight="1">
      <c r="B51" s="12">
        <f>IF(C51="","",ROW()-7)</f>
        <v/>
      </c>
      <c r="C51" s="13" t="n"/>
      <c r="D51" s="14" t="n"/>
      <c r="E51" s="14" t="n"/>
      <c r="F51" s="14" t="n"/>
      <c r="G51" s="14" t="n"/>
      <c r="H51" s="15" t="n"/>
      <c r="I51" s="16">
        <f>IF(G51="","",IFERROR(VLOOKUP(G51,Paramètres!$B$8:$C$14,2,FALSE),""))</f>
        <v/>
      </c>
      <c r="J51" s="17">
        <f>IF(OR(H51="",I51=""),"",H51*I51)</f>
        <v/>
      </c>
      <c r="K51" s="18" t="n"/>
      <c r="L51" s="18" t="n"/>
      <c r="M51" s="14" t="n"/>
      <c r="N51" s="18" t="n"/>
      <c r="O51" s="19">
        <f>IF(OR(C51="",N51="",G51=Paramètres!$B$13,G51=Paramètres!$B$14),"",IF(N51&lt;TODAY(),"En retard",IF(N51=TODAY(),"Aujourd'hui","À venir")))</f>
        <v/>
      </c>
    </row>
    <row r="52" ht="18" customHeight="1">
      <c r="B52" s="12">
        <f>IF(C52="","",ROW()-7)</f>
        <v/>
      </c>
      <c r="C52" s="13" t="n"/>
      <c r="D52" s="14" t="n"/>
      <c r="E52" s="14" t="n"/>
      <c r="F52" s="14" t="n"/>
      <c r="G52" s="14" t="n"/>
      <c r="H52" s="15" t="n"/>
      <c r="I52" s="16">
        <f>IF(G52="","",IFERROR(VLOOKUP(G52,Paramètres!$B$8:$C$14,2,FALSE),""))</f>
        <v/>
      </c>
      <c r="J52" s="17">
        <f>IF(OR(H52="",I52=""),"",H52*I52)</f>
        <v/>
      </c>
      <c r="K52" s="18" t="n"/>
      <c r="L52" s="18" t="n"/>
      <c r="M52" s="14" t="n"/>
      <c r="N52" s="18" t="n"/>
      <c r="O52" s="19">
        <f>IF(OR(C52="",N52="",G52=Paramètres!$B$13,G52=Paramètres!$B$14),"",IF(N52&lt;TODAY(),"En retard",IF(N52=TODAY(),"Aujourd'hui","À venir")))</f>
        <v/>
      </c>
    </row>
    <row r="53" ht="18" customHeight="1">
      <c r="B53" s="12">
        <f>IF(C53="","",ROW()-7)</f>
        <v/>
      </c>
      <c r="C53" s="13" t="n"/>
      <c r="D53" s="14" t="n"/>
      <c r="E53" s="14" t="n"/>
      <c r="F53" s="14" t="n"/>
      <c r="G53" s="14" t="n"/>
      <c r="H53" s="15" t="n"/>
      <c r="I53" s="16">
        <f>IF(G53="","",IFERROR(VLOOKUP(G53,Paramètres!$B$8:$C$14,2,FALSE),""))</f>
        <v/>
      </c>
      <c r="J53" s="17">
        <f>IF(OR(H53="",I53=""),"",H53*I53)</f>
        <v/>
      </c>
      <c r="K53" s="18" t="n"/>
      <c r="L53" s="18" t="n"/>
      <c r="M53" s="14" t="n"/>
      <c r="N53" s="18" t="n"/>
      <c r="O53" s="19">
        <f>IF(OR(C53="",N53="",G53=Paramètres!$B$13,G53=Paramètres!$B$14),"",IF(N53&lt;TODAY(),"En retard",IF(N53=TODAY(),"Aujourd'hui","À venir")))</f>
        <v/>
      </c>
    </row>
    <row r="54" ht="18" customHeight="1">
      <c r="B54" s="12">
        <f>IF(C54="","",ROW()-7)</f>
        <v/>
      </c>
      <c r="C54" s="13" t="n"/>
      <c r="D54" s="14" t="n"/>
      <c r="E54" s="14" t="n"/>
      <c r="F54" s="14" t="n"/>
      <c r="G54" s="14" t="n"/>
      <c r="H54" s="15" t="n"/>
      <c r="I54" s="16">
        <f>IF(G54="","",IFERROR(VLOOKUP(G54,Paramètres!$B$8:$C$14,2,FALSE),""))</f>
        <v/>
      </c>
      <c r="J54" s="17">
        <f>IF(OR(H54="",I54=""),"",H54*I54)</f>
        <v/>
      </c>
      <c r="K54" s="18" t="n"/>
      <c r="L54" s="18" t="n"/>
      <c r="M54" s="14" t="n"/>
      <c r="N54" s="18" t="n"/>
      <c r="O54" s="19">
        <f>IF(OR(C54="",N54="",G54=Paramètres!$B$13,G54=Paramètres!$B$14),"",IF(N54&lt;TODAY(),"En retard",IF(N54=TODAY(),"Aujourd'hui","À venir")))</f>
        <v/>
      </c>
    </row>
    <row r="55" ht="18" customHeight="1">
      <c r="B55" s="12">
        <f>IF(C55="","",ROW()-7)</f>
        <v/>
      </c>
      <c r="C55" s="13" t="n"/>
      <c r="D55" s="14" t="n"/>
      <c r="E55" s="14" t="n"/>
      <c r="F55" s="14" t="n"/>
      <c r="G55" s="14" t="n"/>
      <c r="H55" s="15" t="n"/>
      <c r="I55" s="16">
        <f>IF(G55="","",IFERROR(VLOOKUP(G55,Paramètres!$B$8:$C$14,2,FALSE),""))</f>
        <v/>
      </c>
      <c r="J55" s="17">
        <f>IF(OR(H55="",I55=""),"",H55*I55)</f>
        <v/>
      </c>
      <c r="K55" s="18" t="n"/>
      <c r="L55" s="18" t="n"/>
      <c r="M55" s="14" t="n"/>
      <c r="N55" s="18" t="n"/>
      <c r="O55" s="19">
        <f>IF(OR(C55="",N55="",G55=Paramètres!$B$13,G55=Paramètres!$B$14),"",IF(N55&lt;TODAY(),"En retard",IF(N55=TODAY(),"Aujourd'hui","À venir")))</f>
        <v/>
      </c>
    </row>
    <row r="56" ht="18" customHeight="1">
      <c r="B56" s="12">
        <f>IF(C56="","",ROW()-7)</f>
        <v/>
      </c>
      <c r="C56" s="13" t="n"/>
      <c r="D56" s="14" t="n"/>
      <c r="E56" s="14" t="n"/>
      <c r="F56" s="14" t="n"/>
      <c r="G56" s="14" t="n"/>
      <c r="H56" s="15" t="n"/>
      <c r="I56" s="16">
        <f>IF(G56="","",IFERROR(VLOOKUP(G56,Paramètres!$B$8:$C$14,2,FALSE),""))</f>
        <v/>
      </c>
      <c r="J56" s="17">
        <f>IF(OR(H56="",I56=""),"",H56*I56)</f>
        <v/>
      </c>
      <c r="K56" s="18" t="n"/>
      <c r="L56" s="18" t="n"/>
      <c r="M56" s="14" t="n"/>
      <c r="N56" s="18" t="n"/>
      <c r="O56" s="19">
        <f>IF(OR(C56="",N56="",G56=Paramètres!$B$13,G56=Paramètres!$B$14),"",IF(N56&lt;TODAY(),"En retard",IF(N56=TODAY(),"Aujourd'hui","À venir")))</f>
        <v/>
      </c>
    </row>
    <row r="57" ht="18" customHeight="1">
      <c r="B57" s="12">
        <f>IF(C57="","",ROW()-7)</f>
        <v/>
      </c>
      <c r="C57" s="13" t="n"/>
      <c r="D57" s="14" t="n"/>
      <c r="E57" s="14" t="n"/>
      <c r="F57" s="14" t="n"/>
      <c r="G57" s="14" t="n"/>
      <c r="H57" s="15" t="n"/>
      <c r="I57" s="16">
        <f>IF(G57="","",IFERROR(VLOOKUP(G57,Paramètres!$B$8:$C$14,2,FALSE),""))</f>
        <v/>
      </c>
      <c r="J57" s="17">
        <f>IF(OR(H57="",I57=""),"",H57*I57)</f>
        <v/>
      </c>
      <c r="K57" s="18" t="n"/>
      <c r="L57" s="18" t="n"/>
      <c r="M57" s="14" t="n"/>
      <c r="N57" s="18" t="n"/>
      <c r="O57" s="19">
        <f>IF(OR(C57="",N57="",G57=Paramètres!$B$13,G57=Paramètres!$B$14),"",IF(N57&lt;TODAY(),"En retard",IF(N57=TODAY(),"Aujourd'hui","À venir")))</f>
        <v/>
      </c>
    </row>
  </sheetData>
  <mergeCells count="11">
    <mergeCell ref="L2:M2"/>
    <mergeCell ref="H3:I4"/>
    <mergeCell ref="L3:M4"/>
    <mergeCell ref="H2:I2"/>
    <mergeCell ref="J3:K4"/>
    <mergeCell ref="N3:O4"/>
    <mergeCell ref="B2:F2"/>
    <mergeCell ref="B5:G5"/>
    <mergeCell ref="J2:K2"/>
    <mergeCell ref="N2:O2"/>
    <mergeCell ref="B3:E3"/>
  </mergeCells>
  <conditionalFormatting sqref="O8:O57">
    <cfRule type="expression" priority="1" dxfId="0">
      <formula>$O8="En retard"</formula>
    </cfRule>
    <cfRule type="expression" priority="3" dxfId="1">
      <formula>$O8="Aujourd'hui"</formula>
    </cfRule>
  </conditionalFormatting>
  <conditionalFormatting sqref="B8:N57">
    <cfRule type="expression" priority="2" dxfId="2">
      <formula>$O8="En retard"</formula>
    </cfRule>
  </conditionalFormatting>
  <conditionalFormatting sqref="C8:N57">
    <cfRule type="expression" priority="4" dxfId="3">
      <formula>$G8=Paramètres!$B$14</formula>
    </cfRule>
  </conditionalFormatting>
  <conditionalFormatting sqref="G8:G57">
    <cfRule type="expression" priority="5" dxfId="4">
      <formula>$G8=Paramètres!$B$13</formula>
    </cfRule>
  </conditionalFormatting>
  <dataValidations count="3">
    <dataValidation sqref="E8:E57" showDropDown="0" showInputMessage="0" showErrorMessage="0" allowBlank="1" type="list">
      <formula1>=Paramètres!$G$8:$G$14</formula1>
    </dataValidation>
    <dataValidation sqref="F8:F57" showDropDown="0" showInputMessage="0" showErrorMessage="0" allowBlank="1" type="list">
      <formula1>=Paramètres!$E$8:$E$12</formula1>
    </dataValidation>
    <dataValidation sqref="G8:G57" showDropDown="0" showInputMessage="0" showErrorMessage="0" allowBlank="1" type="list">
      <formula1>=Paramètres!$B$8:$B$14</formula1>
    </dataValidation>
  </dataValidations>
  <printOptions horizontalCentered="1"/>
  <pageMargins left="0.5" right="0.5" top="0.5" bottom="0.5" header="0.5" footer="0.5"/>
  <pageSetup orientation="landscape" paperSize="9" fitToHeight="1" fitToWidth="1"/>
  <headerFooter>
    <oddHeader/>
    <oddFooter>&amp;C&amp;8 Modèle gratuit Digitiz · digitiz.fr/modeles/crm/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G3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4" customWidth="1" min="2" max="2"/>
    <col width="12" customWidth="1" min="3" max="3"/>
    <col width="15" customWidth="1" min="4" max="4"/>
    <col width="15" customWidth="1" min="5" max="5"/>
    <col width="15" customWidth="1" min="6" max="6"/>
    <col width="13" customWidth="1" min="7" max="7"/>
    <col width="2" customWidth="1" min="8" max="8"/>
  </cols>
  <sheetData>
    <row r="2" ht="28" customHeight="1">
      <c r="B2" s="20" t="inlineStr">
        <is>
          <t>Tableau de bord commercial</t>
        </is>
      </c>
    </row>
    <row r="3">
      <c r="B3" s="21">
        <f>"Calculé à partir de la feuille Pipeline, au "</f>
        <v/>
      </c>
      <c r="D3" s="5">
        <f>TODAY()</f>
        <v/>
      </c>
    </row>
    <row r="5" ht="30" customHeight="1">
      <c r="B5" s="10" t="inlineStr">
        <is>
          <t>Indicateur</t>
        </is>
      </c>
      <c r="C5" s="11" t="inlineStr">
        <is>
          <t>Valeur</t>
        </is>
      </c>
      <c r="D5" s="22" t="n"/>
    </row>
    <row r="6" ht="18" customHeight="1">
      <c r="B6" s="23" t="inlineStr">
        <is>
          <t>Opportunités en cours</t>
        </is>
      </c>
      <c r="C6" s="24">
        <f>COUNTA(Pipeline!$C$8:$C$57)-COUNTIF(Pipeline!$G$8:$G$57,Paramètres!$B$13)-COUNTIF(Pipeline!$G$8:$G$57,Paramètres!$B$14)</f>
        <v/>
      </c>
      <c r="D6" s="25" t="n"/>
    </row>
    <row r="7" ht="18" customHeight="1">
      <c r="B7" s="23" t="inlineStr">
        <is>
          <t>Montant du pipeline en cours</t>
        </is>
      </c>
      <c r="C7" s="26">
        <f>Pipeline!H3</f>
        <v/>
      </c>
      <c r="D7" s="25" t="n"/>
    </row>
    <row r="8" ht="18" customHeight="1">
      <c r="B8" s="23" t="inlineStr">
        <is>
          <t>Montant pondéré (prévision)</t>
        </is>
      </c>
      <c r="C8" s="26">
        <f>Pipeline!J3</f>
        <v/>
      </c>
      <c r="D8" s="25" t="n"/>
    </row>
    <row r="9" ht="18" customHeight="1">
      <c r="B9" s="23" t="inlineStr">
        <is>
          <t>Affaires gagnées</t>
        </is>
      </c>
      <c r="C9" s="24">
        <f>COUNTIF(Pipeline!$G$8:$G$57,Paramètres!$B$13)</f>
        <v/>
      </c>
      <c r="D9" s="25" t="n"/>
    </row>
    <row r="10" ht="18" customHeight="1">
      <c r="B10" s="23" t="inlineStr">
        <is>
          <t>Affaires perdues</t>
        </is>
      </c>
      <c r="C10" s="24">
        <f>COUNTIF(Pipeline!$G$8:$G$57,Paramètres!$B$14)</f>
        <v/>
      </c>
      <c r="D10" s="25" t="n"/>
    </row>
    <row r="11" ht="18" customHeight="1">
      <c r="B11" s="23" t="inlineStr">
        <is>
          <t>Chiffre d'affaires gagné</t>
        </is>
      </c>
      <c r="C11" s="26">
        <f>Pipeline!L3</f>
        <v/>
      </c>
      <c r="D11" s="25" t="n"/>
    </row>
    <row r="12" ht="18" customHeight="1">
      <c r="B12" s="23" t="inlineStr">
        <is>
          <t>Taux de transformation</t>
        </is>
      </c>
      <c r="C12" s="27">
        <f>IFERROR(COUNTIF(Pipeline!$G$8:$G$57,Paramètres!$B$13)/(COUNTIF(Pipeline!$G$8:$G$57,Paramètres!$B$13)+COUNTIF(Pipeline!$G$8:$G$57,Paramètres!$B$14)),0)</f>
        <v/>
      </c>
      <c r="D12" s="25" t="n"/>
    </row>
    <row r="13" ht="18" customHeight="1">
      <c r="B13" s="23" t="inlineStr">
        <is>
          <t>Panier moyen gagné</t>
        </is>
      </c>
      <c r="C13" s="26">
        <f>IFERROR(Pipeline!L3/COUNTIF(Pipeline!$G$8:$G$57,Paramètres!$B$13),0)</f>
        <v/>
      </c>
      <c r="D13" s="25" t="n"/>
    </row>
    <row r="14" ht="18" customHeight="1">
      <c r="B14" s="23" t="inlineStr">
        <is>
          <t>Clôtures prévues ce mois-ci (pondéré)</t>
        </is>
      </c>
      <c r="C14" s="26">
        <f>SUMIFS(Pipeline!$J$8:$J$57,Pipeline!$L$8:$L$57,"&gt;="&amp;DATE(YEAR(TODAY()),MONTH(TODAY()),1),Pipeline!$L$8:$L$57,"&lt;="&amp;EOMONTH(TODAY(),0),Pipeline!$G$8:$G$57,"&lt;&gt;"&amp;Paramètres!$B$13,Pipeline!$G$8:$G$57,"&lt;&gt;"&amp;Paramètres!$B$14)</f>
        <v/>
      </c>
      <c r="D14" s="25" t="n"/>
    </row>
    <row r="15" ht="18" customHeight="1">
      <c r="B15" s="23" t="inlineStr">
        <is>
          <t>Relances en retard</t>
        </is>
      </c>
      <c r="C15" s="28">
        <f>Pipeline!N3</f>
        <v/>
      </c>
      <c r="D15" s="25" t="n"/>
    </row>
    <row r="18" ht="30" customHeight="1">
      <c r="B18" s="10" t="inlineStr">
        <is>
          <t>Par étape</t>
        </is>
      </c>
      <c r="C18" s="9" t="inlineStr">
        <is>
          <t>Affaires</t>
        </is>
      </c>
      <c r="D18" s="11" t="inlineStr">
        <is>
          <t>Montant HT</t>
        </is>
      </c>
      <c r="E18" s="9" t="inlineStr">
        <is>
          <t>Probabilité</t>
        </is>
      </c>
      <c r="F18" s="11" t="inlineStr">
        <is>
          <t>Pondéré</t>
        </is>
      </c>
    </row>
    <row r="19">
      <c r="B19" s="29">
        <f>Paramètres!B8</f>
        <v/>
      </c>
      <c r="C19" s="30">
        <f>COUNTIF(Pipeline!$G$8:$G$57,B19)</f>
        <v/>
      </c>
      <c r="D19" s="31">
        <f>SUMIF(Pipeline!$G$8:$G$57,B19,Pipeline!$H$8:$H$57)</f>
        <v/>
      </c>
      <c r="E19" s="32">
        <f>Paramètres!C8</f>
        <v/>
      </c>
      <c r="F19" s="26">
        <f>SUMIF(Pipeline!$G$8:$G$57,B19,Pipeline!$J$8:$J$57)</f>
        <v/>
      </c>
    </row>
    <row r="20">
      <c r="B20" s="29">
        <f>Paramètres!B9</f>
        <v/>
      </c>
      <c r="C20" s="30">
        <f>COUNTIF(Pipeline!$G$8:$G$57,B20)</f>
        <v/>
      </c>
      <c r="D20" s="31">
        <f>SUMIF(Pipeline!$G$8:$G$57,B20,Pipeline!$H$8:$H$57)</f>
        <v/>
      </c>
      <c r="E20" s="32">
        <f>Paramètres!C9</f>
        <v/>
      </c>
      <c r="F20" s="26">
        <f>SUMIF(Pipeline!$G$8:$G$57,B20,Pipeline!$J$8:$J$57)</f>
        <v/>
      </c>
    </row>
    <row r="21">
      <c r="B21" s="29">
        <f>Paramètres!B10</f>
        <v/>
      </c>
      <c r="C21" s="30">
        <f>COUNTIF(Pipeline!$G$8:$G$57,B21)</f>
        <v/>
      </c>
      <c r="D21" s="31">
        <f>SUMIF(Pipeline!$G$8:$G$57,B21,Pipeline!$H$8:$H$57)</f>
        <v/>
      </c>
      <c r="E21" s="32">
        <f>Paramètres!C10</f>
        <v/>
      </c>
      <c r="F21" s="26">
        <f>SUMIF(Pipeline!$G$8:$G$57,B21,Pipeline!$J$8:$J$57)</f>
        <v/>
      </c>
    </row>
    <row r="22">
      <c r="B22" s="29">
        <f>Paramètres!B11</f>
        <v/>
      </c>
      <c r="C22" s="30">
        <f>COUNTIF(Pipeline!$G$8:$G$57,B22)</f>
        <v/>
      </c>
      <c r="D22" s="31">
        <f>SUMIF(Pipeline!$G$8:$G$57,B22,Pipeline!$H$8:$H$57)</f>
        <v/>
      </c>
      <c r="E22" s="32">
        <f>Paramètres!C11</f>
        <v/>
      </c>
      <c r="F22" s="26">
        <f>SUMIF(Pipeline!$G$8:$G$57,B22,Pipeline!$J$8:$J$57)</f>
        <v/>
      </c>
    </row>
    <row r="23">
      <c r="B23" s="29">
        <f>Paramètres!B12</f>
        <v/>
      </c>
      <c r="C23" s="30">
        <f>COUNTIF(Pipeline!$G$8:$G$57,B23)</f>
        <v/>
      </c>
      <c r="D23" s="31">
        <f>SUMIF(Pipeline!$G$8:$G$57,B23,Pipeline!$H$8:$H$57)</f>
        <v/>
      </c>
      <c r="E23" s="32">
        <f>Paramètres!C12</f>
        <v/>
      </c>
      <c r="F23" s="26">
        <f>SUMIF(Pipeline!$G$8:$G$57,B23,Pipeline!$J$8:$J$57)</f>
        <v/>
      </c>
    </row>
    <row r="24">
      <c r="B24" s="29">
        <f>Paramètres!B13</f>
        <v/>
      </c>
      <c r="C24" s="30">
        <f>COUNTIF(Pipeline!$G$8:$G$57,B24)</f>
        <v/>
      </c>
      <c r="D24" s="31">
        <f>SUMIF(Pipeline!$G$8:$G$57,B24,Pipeline!$H$8:$H$57)</f>
        <v/>
      </c>
      <c r="E24" s="32">
        <f>Paramètres!C13</f>
        <v/>
      </c>
      <c r="F24" s="26">
        <f>SUMIF(Pipeline!$G$8:$G$57,B24,Pipeline!$J$8:$J$57)</f>
        <v/>
      </c>
    </row>
    <row r="25">
      <c r="B25" s="29">
        <f>Paramètres!B14</f>
        <v/>
      </c>
      <c r="C25" s="30">
        <f>COUNTIF(Pipeline!$G$8:$G$57,B25)</f>
        <v/>
      </c>
      <c r="D25" s="31">
        <f>SUMIF(Pipeline!$G$8:$G$57,B25,Pipeline!$H$8:$H$57)</f>
        <v/>
      </c>
      <c r="E25" s="32">
        <f>Paramètres!C14</f>
        <v/>
      </c>
      <c r="F25" s="26">
        <f>SUMIF(Pipeline!$G$8:$G$57,B25,Pipeline!$J$8:$J$57)</f>
        <v/>
      </c>
    </row>
    <row r="27" ht="30" customHeight="1">
      <c r="B27" s="10" t="inlineStr">
        <is>
          <t>Par commercial</t>
        </is>
      </c>
      <c r="C27" s="9" t="inlineStr">
        <is>
          <t>En cours</t>
        </is>
      </c>
      <c r="D27" s="11" t="inlineStr">
        <is>
          <t>Pipeline en cours</t>
        </is>
      </c>
      <c r="E27" s="11" t="inlineStr">
        <is>
          <t>Pondéré</t>
        </is>
      </c>
      <c r="F27" s="11" t="inlineStr">
        <is>
          <t>Gagné</t>
        </is>
      </c>
      <c r="G27" s="9" t="inlineStr">
        <is>
          <t>Transfo.</t>
        </is>
      </c>
    </row>
    <row r="28">
      <c r="B28" s="29">
        <f>IF(Paramètres!E8="","",Paramètres!E8)</f>
        <v/>
      </c>
      <c r="C28" s="30">
        <f>COUNTIF(Pipeline!$F$8:$F$57,B28)-COUNTIFS(Pipeline!$F$8:$F$57,B28,Pipeline!$G$8:$G$57,Paramètres!$B$13)-COUNTIFS(Pipeline!$F$8:$F$57,B28,Pipeline!$G$8:$G$57,Paramètres!$B$14)</f>
        <v/>
      </c>
      <c r="D28" s="31">
        <f>SUMIF(Pipeline!$F$8:$F$57,B28,Pipeline!$H$8:$H$57)-SUMIFS(Pipeline!$H$8:$H$57,Pipeline!$F$8:$F$57,B28,Pipeline!$G$8:$G$57,Paramètres!$B$13)-SUMIFS(Pipeline!$H$8:$H$57,Pipeline!$F$8:$F$57,B28,Pipeline!$G$8:$G$57,Paramètres!$B$14)</f>
        <v/>
      </c>
      <c r="E28" s="31">
        <f>SUMIF(Pipeline!$F$8:$F$57,B28,Pipeline!$J$8:$J$57)-SUMIFS(Pipeline!$J$8:$J$57,Pipeline!$F$8:$F$57,B28,Pipeline!$G$8:$G$57,Paramètres!$B$13)</f>
        <v/>
      </c>
      <c r="F28" s="26">
        <f>SUMIFS(Pipeline!$H$8:$H$57,Pipeline!$F$8:$F$57,B28,Pipeline!$G$8:$G$57,Paramètres!$B$13)</f>
        <v/>
      </c>
      <c r="G28" s="33">
        <f>IFERROR(COUNTIFS(Pipeline!$F$8:$F$57,B28,Pipeline!$G$8:$G$57,Paramètres!$B$13)/(COUNTIFS(Pipeline!$F$8:$F$57,B28,Pipeline!$G$8:$G$57,Paramètres!$B$13)+COUNTIFS(Pipeline!$F$8:$F$57,B28,Pipeline!$G$8:$G$57,Paramètres!$B$14)),0)</f>
        <v/>
      </c>
    </row>
    <row r="29">
      <c r="B29" s="29">
        <f>IF(Paramètres!E9="","",Paramètres!E9)</f>
        <v/>
      </c>
      <c r="C29" s="30">
        <f>COUNTIF(Pipeline!$F$8:$F$57,B29)-COUNTIFS(Pipeline!$F$8:$F$57,B29,Pipeline!$G$8:$G$57,Paramètres!$B$13)-COUNTIFS(Pipeline!$F$8:$F$57,B29,Pipeline!$G$8:$G$57,Paramètres!$B$14)</f>
        <v/>
      </c>
      <c r="D29" s="31">
        <f>SUMIF(Pipeline!$F$8:$F$57,B29,Pipeline!$H$8:$H$57)-SUMIFS(Pipeline!$H$8:$H$57,Pipeline!$F$8:$F$57,B29,Pipeline!$G$8:$G$57,Paramètres!$B$13)-SUMIFS(Pipeline!$H$8:$H$57,Pipeline!$F$8:$F$57,B29,Pipeline!$G$8:$G$57,Paramètres!$B$14)</f>
        <v/>
      </c>
      <c r="E29" s="31">
        <f>SUMIF(Pipeline!$F$8:$F$57,B29,Pipeline!$J$8:$J$57)-SUMIFS(Pipeline!$J$8:$J$57,Pipeline!$F$8:$F$57,B29,Pipeline!$G$8:$G$57,Paramètres!$B$13)</f>
        <v/>
      </c>
      <c r="F29" s="26">
        <f>SUMIFS(Pipeline!$H$8:$H$57,Pipeline!$F$8:$F$57,B29,Pipeline!$G$8:$G$57,Paramètres!$B$13)</f>
        <v/>
      </c>
      <c r="G29" s="33">
        <f>IFERROR(COUNTIFS(Pipeline!$F$8:$F$57,B29,Pipeline!$G$8:$G$57,Paramètres!$B$13)/(COUNTIFS(Pipeline!$F$8:$F$57,B29,Pipeline!$G$8:$G$57,Paramètres!$B$13)+COUNTIFS(Pipeline!$F$8:$F$57,B29,Pipeline!$G$8:$G$57,Paramètres!$B$14)),0)</f>
        <v/>
      </c>
    </row>
    <row r="30">
      <c r="B30" s="29">
        <f>IF(Paramètres!E10="","",Paramètres!E10)</f>
        <v/>
      </c>
      <c r="C30" s="30">
        <f>COUNTIF(Pipeline!$F$8:$F$57,B30)-COUNTIFS(Pipeline!$F$8:$F$57,B30,Pipeline!$G$8:$G$57,Paramètres!$B$13)-COUNTIFS(Pipeline!$F$8:$F$57,B30,Pipeline!$G$8:$G$57,Paramètres!$B$14)</f>
        <v/>
      </c>
      <c r="D30" s="31">
        <f>SUMIF(Pipeline!$F$8:$F$57,B30,Pipeline!$H$8:$H$57)-SUMIFS(Pipeline!$H$8:$H$57,Pipeline!$F$8:$F$57,B30,Pipeline!$G$8:$G$57,Paramètres!$B$13)-SUMIFS(Pipeline!$H$8:$H$57,Pipeline!$F$8:$F$57,B30,Pipeline!$G$8:$G$57,Paramètres!$B$14)</f>
        <v/>
      </c>
      <c r="E30" s="31">
        <f>SUMIF(Pipeline!$F$8:$F$57,B30,Pipeline!$J$8:$J$57)-SUMIFS(Pipeline!$J$8:$J$57,Pipeline!$F$8:$F$57,B30,Pipeline!$G$8:$G$57,Paramètres!$B$13)</f>
        <v/>
      </c>
      <c r="F30" s="26">
        <f>SUMIFS(Pipeline!$H$8:$H$57,Pipeline!$F$8:$F$57,B30,Pipeline!$G$8:$G$57,Paramètres!$B$13)</f>
        <v/>
      </c>
      <c r="G30" s="33">
        <f>IFERROR(COUNTIFS(Pipeline!$F$8:$F$57,B30,Pipeline!$G$8:$G$57,Paramètres!$B$13)/(COUNTIFS(Pipeline!$F$8:$F$57,B30,Pipeline!$G$8:$G$57,Paramètres!$B$13)+COUNTIFS(Pipeline!$F$8:$F$57,B30,Pipeline!$G$8:$G$57,Paramètres!$B$14)),0)</f>
        <v/>
      </c>
    </row>
    <row r="32" ht="30" customHeight="1">
      <c r="B32" s="10" t="inlineStr">
        <is>
          <t>Par source</t>
        </is>
      </c>
      <c r="C32" s="9" t="inlineStr">
        <is>
          <t>Affaires</t>
        </is>
      </c>
      <c r="D32" s="11" t="inlineStr">
        <is>
          <t>Montant HT</t>
        </is>
      </c>
      <c r="E32" s="11" t="inlineStr">
        <is>
          <t>Gagné</t>
        </is>
      </c>
    </row>
    <row r="33">
      <c r="B33" s="29">
        <f>IF(Paramètres!G8="","",Paramètres!G8)</f>
        <v/>
      </c>
      <c r="C33" s="30">
        <f>COUNTIF(Pipeline!$E$8:$E$57,B33)</f>
        <v/>
      </c>
      <c r="D33" s="31">
        <f>SUMIF(Pipeline!$E$8:$E$57,B33,Pipeline!$H$8:$H$57)</f>
        <v/>
      </c>
      <c r="E33" s="26">
        <f>SUMIFS(Pipeline!$H$8:$H$57,Pipeline!$E$8:$E$57,B33,Pipeline!$G$8:$G$57,Paramètres!$B$13)</f>
        <v/>
      </c>
    </row>
    <row r="34">
      <c r="B34" s="29">
        <f>IF(Paramètres!G9="","",Paramètres!G9)</f>
        <v/>
      </c>
      <c r="C34" s="30">
        <f>COUNTIF(Pipeline!$E$8:$E$57,B34)</f>
        <v/>
      </c>
      <c r="D34" s="31">
        <f>SUMIF(Pipeline!$E$8:$E$57,B34,Pipeline!$H$8:$H$57)</f>
        <v/>
      </c>
      <c r="E34" s="26">
        <f>SUMIFS(Pipeline!$H$8:$H$57,Pipeline!$E$8:$E$57,B34,Pipeline!$G$8:$G$57,Paramètres!$B$13)</f>
        <v/>
      </c>
    </row>
    <row r="35">
      <c r="B35" s="29">
        <f>IF(Paramètres!G10="","",Paramètres!G10)</f>
        <v/>
      </c>
      <c r="C35" s="30">
        <f>COUNTIF(Pipeline!$E$8:$E$57,B35)</f>
        <v/>
      </c>
      <c r="D35" s="31">
        <f>SUMIF(Pipeline!$E$8:$E$57,B35,Pipeline!$H$8:$H$57)</f>
        <v/>
      </c>
      <c r="E35" s="26">
        <f>SUMIFS(Pipeline!$H$8:$H$57,Pipeline!$E$8:$E$57,B35,Pipeline!$G$8:$G$57,Paramètres!$B$13)</f>
        <v/>
      </c>
    </row>
    <row r="36">
      <c r="B36" s="29">
        <f>IF(Paramètres!G11="","",Paramètres!G11)</f>
        <v/>
      </c>
      <c r="C36" s="30">
        <f>COUNTIF(Pipeline!$E$8:$E$57,B36)</f>
        <v/>
      </c>
      <c r="D36" s="31">
        <f>SUMIF(Pipeline!$E$8:$E$57,B36,Pipeline!$H$8:$H$57)</f>
        <v/>
      </c>
      <c r="E36" s="26">
        <f>SUMIFS(Pipeline!$H$8:$H$57,Pipeline!$E$8:$E$57,B36,Pipeline!$G$8:$G$57,Paramètres!$B$13)</f>
        <v/>
      </c>
    </row>
    <row r="37">
      <c r="B37" s="29">
        <f>IF(Paramètres!G12="","",Paramètres!G12)</f>
        <v/>
      </c>
      <c r="C37" s="30">
        <f>COUNTIF(Pipeline!$E$8:$E$57,B37)</f>
        <v/>
      </c>
      <c r="D37" s="31">
        <f>SUMIF(Pipeline!$E$8:$E$57,B37,Pipeline!$H$8:$H$57)</f>
        <v/>
      </c>
      <c r="E37" s="26">
        <f>SUMIFS(Pipeline!$H$8:$H$57,Pipeline!$E$8:$E$57,B37,Pipeline!$G$8:$G$57,Paramètres!$B$13)</f>
        <v/>
      </c>
    </row>
    <row r="38">
      <c r="B38" s="29">
        <f>IF(Paramètres!G13="","",Paramètres!G13)</f>
        <v/>
      </c>
      <c r="C38" s="30">
        <f>COUNTIF(Pipeline!$E$8:$E$57,B38)</f>
        <v/>
      </c>
      <c r="D38" s="31">
        <f>SUMIF(Pipeline!$E$8:$E$57,B38,Pipeline!$H$8:$H$57)</f>
        <v/>
      </c>
      <c r="E38" s="26">
        <f>SUMIFS(Pipeline!$H$8:$H$57,Pipeline!$E$8:$E$57,B38,Pipeline!$G$8:$G$57,Paramètres!$B$13)</f>
        <v/>
      </c>
    </row>
  </sheetData>
  <mergeCells count="13">
    <mergeCell ref="B2:G2"/>
    <mergeCell ref="C12:D12"/>
    <mergeCell ref="C6:D6"/>
    <mergeCell ref="C7:D7"/>
    <mergeCell ref="C10:D10"/>
    <mergeCell ref="C15:D15"/>
    <mergeCell ref="B3:C3"/>
    <mergeCell ref="C11:D11"/>
    <mergeCell ref="C5:D5"/>
    <mergeCell ref="C14:D14"/>
    <mergeCell ref="C13:D13"/>
    <mergeCell ref="C9:D9"/>
    <mergeCell ref="C8:D8"/>
  </mergeCells>
  <printOptions horizontalCentered="1"/>
  <pageMargins left="0.5" right="0.5" top="0.5" bottom="0.5" header="0.5" footer="0.5"/>
  <pageSetup orientation="portrait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G1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6" customWidth="1" min="3" max="3"/>
    <col width="4" customWidth="1" min="4" max="4"/>
    <col width="22" customWidth="1" min="5" max="5"/>
    <col width="4" customWidth="1" min="6" max="6"/>
    <col width="22" customWidth="1" min="7" max="7"/>
  </cols>
  <sheetData>
    <row r="2">
      <c r="B2" s="20" t="inlineStr">
        <is>
          <t>Paramètres du CRM</t>
        </is>
      </c>
    </row>
    <row r="3" ht="28" customHeight="1">
      <c r="B3" s="4" t="inlineStr">
        <is>
          <t>Adaptez ces listes à votre activité : les menus déroulants et les calculs du pipeline les reprennent.</t>
        </is>
      </c>
    </row>
    <row r="5">
      <c r="B5" s="34" t="inlineStr">
        <is>
          <t>Votre entreprise</t>
        </is>
      </c>
      <c r="C5" s="35" t="inlineStr">
        <is>
          <t>Atelier Numérique</t>
        </is>
      </c>
      <c r="D5" s="36" t="n"/>
      <c r="E5" s="36" t="n"/>
    </row>
    <row r="7" ht="30" customHeight="1">
      <c r="B7" s="10" t="inlineStr">
        <is>
          <t>Étape du pipeline</t>
        </is>
      </c>
      <c r="C7" s="9" t="inlineStr">
        <is>
          <t>Probabilité</t>
        </is>
      </c>
      <c r="E7" s="10" t="inlineStr">
        <is>
          <t>Commerciaux</t>
        </is>
      </c>
      <c r="G7" s="10" t="inlineStr">
        <is>
          <t>Sources des affaires</t>
        </is>
      </c>
    </row>
    <row r="8">
      <c r="B8" s="29" t="inlineStr">
        <is>
          <t>Premier contact</t>
        </is>
      </c>
      <c r="C8" s="37" t="n">
        <v>0.1</v>
      </c>
      <c r="E8" s="29" t="inlineStr">
        <is>
          <t>Julie</t>
        </is>
      </c>
      <c r="G8" s="29" t="inlineStr">
        <is>
          <t>Recommandation</t>
        </is>
      </c>
    </row>
    <row r="9">
      <c r="B9" s="29" t="inlineStr">
        <is>
          <t>Qualifié</t>
        </is>
      </c>
      <c r="C9" s="37" t="n">
        <v>0.2</v>
      </c>
      <c r="E9" s="29" t="inlineStr">
        <is>
          <t>Karim</t>
        </is>
      </c>
      <c r="G9" s="29" t="inlineStr">
        <is>
          <t>Site web</t>
        </is>
      </c>
    </row>
    <row r="10">
      <c r="B10" s="29" t="inlineStr">
        <is>
          <t>Rendez-vous</t>
        </is>
      </c>
      <c r="C10" s="37" t="n">
        <v>0.4</v>
      </c>
      <c r="E10" s="29" t="inlineStr">
        <is>
          <t>Thomas</t>
        </is>
      </c>
      <c r="G10" s="29" t="inlineStr">
        <is>
          <t>LinkedIn</t>
        </is>
      </c>
    </row>
    <row r="11">
      <c r="B11" s="29" t="inlineStr">
        <is>
          <t>Proposition envoyée</t>
        </is>
      </c>
      <c r="C11" s="37" t="n">
        <v>0.6</v>
      </c>
      <c r="E11" s="29" t="n"/>
      <c r="G11" s="29" t="inlineStr">
        <is>
          <t>Salon</t>
        </is>
      </c>
    </row>
    <row r="12">
      <c r="B12" s="29" t="inlineStr">
        <is>
          <t>Négociation</t>
        </is>
      </c>
      <c r="C12" s="37" t="n">
        <v>0.8</v>
      </c>
      <c r="E12" s="29" t="n"/>
      <c r="G12" s="29" t="inlineStr">
        <is>
          <t>Prospection</t>
        </is>
      </c>
    </row>
    <row r="13">
      <c r="B13" s="29" t="inlineStr">
        <is>
          <t>Gagné</t>
        </is>
      </c>
      <c r="C13" s="37" t="n">
        <v>1</v>
      </c>
      <c r="G13" s="29" t="inlineStr">
        <is>
          <t>Partenaire</t>
        </is>
      </c>
    </row>
    <row r="14">
      <c r="B14" s="29" t="inlineStr">
        <is>
          <t>Perdu</t>
        </is>
      </c>
      <c r="C14" s="37" t="n">
        <v>0</v>
      </c>
      <c r="G14" s="29" t="n"/>
    </row>
    <row r="15">
      <c r="B15" s="38" t="inlineStr">
        <is>
          <t>Gardez « Gagné » et « Perdu » en fin de liste : le tableau de bord s'en sert pour isoler les affaires closes. Vous pouvez renommer les autres étapes et changer toutes les probabilités.</t>
        </is>
      </c>
    </row>
    <row r="16"/>
    <row r="17"/>
  </sheetData>
  <mergeCells count="3">
    <mergeCell ref="B3:G3"/>
    <mergeCell ref="B15:C17"/>
    <mergeCell ref="C5:E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B2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>
      <c r="B2" s="20" t="inlineStr">
        <is>
          <t>Mode d'emploi du tableau CRM</t>
        </is>
      </c>
    </row>
    <row r="4">
      <c r="B4" s="39" t="inlineStr">
        <is>
          <t>1. Réglez vos étapes</t>
        </is>
      </c>
    </row>
    <row r="5" ht="45" customHeight="1">
      <c r="B5" s="40" t="inlineStr">
        <is>
          <t>Dans « Paramètres », gardez ou renommez les étapes de votre cycle de vente et ajustez la probabilité de signature de chacune. Mettez vos probabilités à jour tous les trimestres à partir de vos vrais chiffres : c'est ce qui rend la prévision fiable. Saisissez aussi vos commerciaux et vos sources d'affaires.</t>
        </is>
      </c>
    </row>
    <row r="7">
      <c r="B7" s="39" t="inlineStr">
        <is>
          <t>2. Une ligne par affaire</t>
        </is>
      </c>
    </row>
    <row r="8" ht="45" customHeight="1">
      <c r="B8" s="40" t="inlineStr">
        <is>
          <t>Sur « Pipeline », une ligne par opportunité, pas par client : un même client peut avoir deux affaires en cours. Choisissez la source, le commercial et l'étape dans les menus. La probabilité et le montant pondéré se calculent à partir de l'étape.</t>
        </is>
      </c>
    </row>
    <row r="10">
      <c r="B10" s="39" t="inlineStr">
        <is>
          <t>3. Toujours une prochaine action</t>
        </is>
      </c>
    </row>
    <row r="11" ht="45" customHeight="1">
      <c r="B11" s="40" t="inlineStr">
        <is>
          <t>Chaque affaire ouverte doit avoir une prochaine action datée. La colonne « Relance » passe au rouge quand la date est dépassée, et la ligne se colore : c'est votre liste de travail du matin. Effacez les exemples avant de commencer.</t>
        </is>
      </c>
    </row>
    <row r="13">
      <c r="B13" s="39" t="inlineStr">
        <is>
          <t>4. Clôturez les affaires</t>
        </is>
      </c>
    </row>
    <row r="14" ht="45" customHeight="1">
      <c r="B14" s="40" t="inlineStr">
        <is>
          <t>Passez l'étape à « Gagné » ou « Perdu » dès que la décision tombe. Les affaires closes sortent du pipeline en cours et alimentent le taux de transformation. Pour une affaire perdue, notez la raison dans la prochaine action : elle vous servira.</t>
        </is>
      </c>
    </row>
    <row r="16">
      <c r="B16" s="39" t="inlineStr">
        <is>
          <t>5. Lisez le tableau de bord</t>
        </is>
      </c>
    </row>
    <row r="17" ht="30" customHeight="1">
      <c r="B17" s="40" t="inlineStr">
        <is>
          <t>Montant en cours, prévision pondérée, taux de transformation, panier moyen, prévision du mois, avec le détail par étape, par commercial et par source. Tout se met à jour seul.</t>
        </is>
      </c>
    </row>
    <row r="19">
      <c r="B19" s="39" t="inlineStr">
        <is>
          <t>6. Données personnelles</t>
        </is>
      </c>
    </row>
    <row r="20" ht="45" customHeight="1">
      <c r="B20" s="40" t="inlineStr">
        <is>
          <t>Un CRM contient des données personnelles (nom, e-mail, téléphone de vos contacts). Ne gardez que ce qui sert, informez vos contacts, et supprimez les prospects sans échange depuis trois ans, comme le recommande la CNIL.</t>
        </is>
      </c>
    </row>
    <row r="22">
      <c r="B22" s="39" t="inlineStr">
        <is>
          <t>Pour aller plus loin</t>
        </is>
      </c>
    </row>
    <row r="23" ht="30" customHeight="1">
      <c r="B23" s="40" t="inlineStr">
        <is>
          <t>Ce modèle est proposé gratuitement par Digitiz : https://digitiz.fr/modeles/crm/ . Pour la base clients complète, avec les champs RGPD : https://digitiz.fr/modeles/fichier-client/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2026-09-26T09:41:49Z</dcterms:created>
  <dcterms:modified xmlns:dcterms="http://purl.org/dc/terms/" xmlns:xsi="http://www.w3.org/2001/XMLSchema-instance" xsi:type="dcterms:W3CDTF">2026-09-26T09:41:49Z</dcterms:modified>
</cp:coreProperties>
</file>